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1760" activeTab="0"/>
  </bookViews>
  <sheets>
    <sheet name="Sažetak općeg dijela" sheetId="1" r:id="rId1"/>
    <sheet name="PLAN PRIHODA" sheetId="2" r:id="rId2"/>
    <sheet name="Opći dio - Prihodi" sheetId="3" r:id="rId3"/>
    <sheet name="PLAN RASHODA I IZDATAKA" sheetId="4" r:id="rId4"/>
    <sheet name="OPĆI DIO" sheetId="5" r:id="rId5"/>
  </sheets>
  <definedNames>
    <definedName name="_xlnm.Print_Titles" localSheetId="1">'PLAN PRIHODA'!$1:$1</definedName>
    <definedName name="_xlnm.Print_Titles" localSheetId="3">'PLAN RASHODA I IZDATAKA'!$A:$B,'PLAN RASHODA I IZDATAKA'!$1:$2</definedName>
    <definedName name="_xlnm.Print_Area" localSheetId="1">'PLAN PRIHODA'!$A$1:$I$23</definedName>
    <definedName name="_xlnm.Print_Area" localSheetId="3">'PLAN RASHODA I IZDATAKA'!$A$1:$K$373</definedName>
  </definedNames>
  <calcPr fullCalcOnLoad="1"/>
</workbook>
</file>

<file path=xl/sharedStrings.xml><?xml version="1.0" encoding="utf-8"?>
<sst xmlns="http://schemas.openxmlformats.org/spreadsheetml/2006/main" count="745" uniqueCount="347">
  <si>
    <t>u kunama</t>
  </si>
  <si>
    <t>Izvor prihoda i primitaka</t>
  </si>
  <si>
    <t>Oznaka                           rač.iz                                      računskog                                         plana</t>
  </si>
  <si>
    <t>Prihodi za posebne namjene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</si>
  <si>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</si>
  <si>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</si>
  <si>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</si>
  <si>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</si>
  <si>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</si>
  <si>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</si>
  <si>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</si>
  <si>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</si>
  <si>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</si>
  <si>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</si>
  <si>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</si>
  <si>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</si>
  <si>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</si>
  <si>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</si>
  <si>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</si>
  <si>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</si>
  <si>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</si>
  <si>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</si>
  <si>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Knjige, umjetnička djela i ostale izložbene vrijednosti</t>
  </si>
  <si>
    <t>PRORAČUNSKI KORISNIK</t>
  </si>
  <si>
    <t>A</t>
  </si>
  <si>
    <t>Program</t>
  </si>
  <si>
    <t xml:space="preserve"> ZAKONSKI STANDARD USTANOVA  -----------------ŠKOLSTVA</t>
  </si>
  <si>
    <t>Osiguravanje uvjeta rada</t>
  </si>
  <si>
    <t>Prijevozna sredstva</t>
  </si>
  <si>
    <t xml:space="preserve"> IZNAD ZAKONSKOG STANDARDA -------------------- USTANOVA  </t>
  </si>
  <si>
    <t>Produženi boravak učenika putnika</t>
  </si>
  <si>
    <t>Natjecanja i smotre u znanju, vještinama i sposobnostima</t>
  </si>
  <si>
    <t>Sufinanciranje pomoćnika u nastavi</t>
  </si>
  <si>
    <t>Program za poticanje dodatnog odgojno-obrazovnog stvaralaštva</t>
  </si>
  <si>
    <t>Vlastiti prihodi</t>
  </si>
  <si>
    <t>Pomoći</t>
  </si>
  <si>
    <t>Donacije</t>
  </si>
  <si>
    <t xml:space="preserve">Primorsko-goranska županija </t>
  </si>
  <si>
    <t xml:space="preserve">Donacije </t>
  </si>
  <si>
    <t>Prihod iz nadležnog proračuna (PGŽ)</t>
  </si>
  <si>
    <t>len</t>
  </si>
  <si>
    <t>Račun iz raču.plana</t>
  </si>
  <si>
    <t>3</t>
  </si>
  <si>
    <t>Rashodi poslovanja</t>
  </si>
  <si>
    <t>31</t>
  </si>
  <si>
    <t>311</t>
  </si>
  <si>
    <t>3111</t>
  </si>
  <si>
    <t>Plaće za redovan rad</t>
  </si>
  <si>
    <t>3113</t>
  </si>
  <si>
    <t>Plaće za prekovremeni rad</t>
  </si>
  <si>
    <t>3114</t>
  </si>
  <si>
    <t>Plaće za posebne uvjete rada</t>
  </si>
  <si>
    <t>3121</t>
  </si>
  <si>
    <t>3132</t>
  </si>
  <si>
    <t>Doprinosi za obvezno zdravstveno osiguranje</t>
  </si>
  <si>
    <t>3133</t>
  </si>
  <si>
    <t>Doprinosi za obvezno osiguranje u slučaju nezaposlenosti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</si>
  <si>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</si>
  <si>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</si>
  <si>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</si>
  <si>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</si>
  <si>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</si>
  <si>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</si>
  <si>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</si>
  <si>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</si>
  <si>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</si>
  <si>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</si>
  <si>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</si>
  <si>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</si>
  <si>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</si>
  <si>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</si>
  <si>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</si>
  <si>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</si>
  <si>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</si>
  <si>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</si>
  <si>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</si>
  <si>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</si>
  <si>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</si>
  <si>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</si>
  <si>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</si>
  <si>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</si>
  <si>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</si>
  <si>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</si>
  <si>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</si>
  <si>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</si>
  <si>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</si>
  <si>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</si>
  <si>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</si>
  <si>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</si>
  <si>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</si>
  <si>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</si>
  <si>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</si>
  <si>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</si>
  <si>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</si>
  <si>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</si>
  <si>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</si>
  <si>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</si>
  <si>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</si>
  <si>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</si>
  <si>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</si>
  <si>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</si>
  <si>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</si>
  <si>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</si>
  <si>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</si>
  <si>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</si>
  <si>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</si>
  <si>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</si>
  <si>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</si>
  <si>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</si>
  <si>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</si>
  <si>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</si>
  <si>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</si>
  <si>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</si>
  <si>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</si>
  <si>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</si>
  <si>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</si>
  <si>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</si>
  <si>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</si>
  <si>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</si>
  <si>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</si>
  <si>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</si>
  <si>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</si>
  <si>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</si>
  <si>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</si>
  <si>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</si>
  <si>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</si>
  <si>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</si>
  <si>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</si>
  <si>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</si>
  <si>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</si>
  <si>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</si>
  <si>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</si>
  <si>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</si>
  <si>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</si>
  <si>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</si>
  <si>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</si>
  <si>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</si>
  <si>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</si>
  <si>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</si>
  <si>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</si>
  <si>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</si>
  <si>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</si>
  <si>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</si>
  <si>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</si>
  <si>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</si>
  <si>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</si>
  <si>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</si>
  <si>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</si>
  <si>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Materijalna imovina - prirodna bogatstva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</si>
  <si>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</si>
  <si>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</si>
  <si>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</si>
  <si>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</si>
  <si>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</si>
  <si>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</si>
  <si>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</si>
  <si>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</si>
  <si>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</si>
  <si>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</si>
  <si>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</si>
  <si>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</si>
  <si>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</si>
  <si>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</si>
  <si>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</si>
  <si>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</si>
  <si>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</si>
  <si>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</si>
  <si>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</si>
  <si>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</si>
  <si>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</si>
  <si>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</si>
  <si>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</si>
  <si>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</si>
  <si>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</si>
  <si>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</si>
  <si>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</si>
  <si>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</si>
  <si>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</si>
  <si>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</t>
  </si>
  <si>
    <t>4231</t>
  </si>
  <si>
    <t>Prijevozna sredstva u cestovnom prometu</t>
  </si>
  <si>
    <t>424</t>
  </si>
  <si>
    <t>4242</t>
  </si>
  <si>
    <t>Umjetnička djela (izložena u galerijama, muzejima i slično)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</si>
  <si>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</si>
  <si>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</si>
  <si>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</si>
  <si>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</si>
  <si>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</si>
  <si>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</si>
  <si>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</si>
  <si>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</si>
  <si>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</si>
  <si>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</si>
  <si>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</si>
  <si>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</si>
  <si>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</si>
  <si>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</si>
  <si>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</si>
  <si>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</si>
  <si>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</si>
  <si>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</si>
  <si>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</si>
  <si>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</si>
  <si>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</si>
  <si>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</si>
  <si>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</si>
  <si>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</si>
  <si>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</si>
  <si>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</si>
  <si>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</si>
  <si>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Dodatna ulaganja na građevinskim objektima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</si>
  <si>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</si>
  <si>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</si>
  <si>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</si>
  <si>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</si>
  <si>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</si>
  <si>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</si>
  <si>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</si>
  <si>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</si>
  <si>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</si>
  <si>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</si>
  <si>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</si>
  <si>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</si>
  <si>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</si>
  <si>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</si>
  <si>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</si>
  <si>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</si>
  <si>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Račun iz računskog plana</t>
  </si>
  <si>
    <t>Prihodi poslovanja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</si>
  <si>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</si>
  <si>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</si>
  <si>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</si>
  <si>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</si>
  <si>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</si>
  <si>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</si>
  <si>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</si>
  <si>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</si>
  <si>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</si>
  <si>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</si>
  <si>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</si>
  <si>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</si>
  <si>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</si>
  <si>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</si>
  <si>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</si>
  <si>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</si>
  <si>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</si>
  <si>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</si>
  <si>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</si>
  <si>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</si>
  <si>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</si>
  <si>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</si>
  <si>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</si>
  <si>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</si>
  <si>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</si>
  <si>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</si>
  <si>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</si>
  <si>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</si>
  <si>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</si>
  <si>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</si>
  <si>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</si>
  <si>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</si>
  <si>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</si>
  <si>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</si>
  <si>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</si>
  <si>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</si>
  <si>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</si>
  <si>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</si>
  <si>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</si>
  <si>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</si>
  <si>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</si>
  <si>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</si>
  <si>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</si>
  <si>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</si>
  <si>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</si>
  <si>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</si>
  <si>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</si>
  <si>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</si>
  <si>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</si>
  <si>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</si>
  <si>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</si>
  <si>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</si>
  <si>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</si>
  <si>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</si>
  <si>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</si>
  <si>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</si>
  <si>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</si>
  <si>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</si>
  <si>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</si>
  <si>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</si>
  <si>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</si>
  <si>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</si>
  <si>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</si>
  <si>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</si>
  <si>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</si>
  <si>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</si>
  <si>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</si>
  <si>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</si>
  <si>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</si>
  <si>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</si>
  <si>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</si>
  <si>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</si>
  <si>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</si>
  <si>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</si>
  <si>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</si>
  <si>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</si>
  <si>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</si>
  <si>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Financira država/
ministarstva</t>
  </si>
  <si>
    <t>Financira država/
ministarstva -   podaci se ne unose u Županijsku riznicu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</si>
  <si>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</si>
  <si>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</si>
  <si>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</si>
  <si>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</si>
  <si>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</si>
  <si>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</si>
  <si>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 xml:space="preserve">Instrumenti, uređaji i strojevi </t>
  </si>
  <si>
    <t xml:space="preserve">Knjige </t>
  </si>
  <si>
    <t>Rashodi za dodatna ulaganja u nefinancijskoj imovini</t>
  </si>
  <si>
    <t xml:space="preserve">Djelantost posredovanja pri zapošljavanju učenika </t>
  </si>
  <si>
    <t>Djelantost hostela</t>
  </si>
  <si>
    <t xml:space="preserve">Knjige  </t>
  </si>
  <si>
    <t>Povećanje / Smanjenje (+/-)</t>
  </si>
  <si>
    <t>Indeks (2/1)</t>
  </si>
  <si>
    <t>Sufinanciranje cijene usluge, participacije i slično</t>
  </si>
  <si>
    <t>Kapitalne donacije od trgovačkih društava</t>
  </si>
  <si>
    <t>Tekuće pomoći iz državnog proračuna proračunskim korisnicima proračuna JLP(R)S</t>
  </si>
  <si>
    <t>Tekuće pomoći proračunskim korisnicima iz proračuna JLP(R)S koji im nije nadležan</t>
  </si>
  <si>
    <t>Tekuće donacije od trgovačkih društava</t>
  </si>
  <si>
    <t>Novi plan 2018. (2.)</t>
  </si>
  <si>
    <t>PRIJEDLOG PLANA ZA 2018.</t>
  </si>
  <si>
    <t>Prenesena sredstva iz prethodne godine</t>
  </si>
  <si>
    <t>Plan 2018. (1.)</t>
  </si>
  <si>
    <t>Plan 2018. (2.)</t>
  </si>
  <si>
    <t>Pomoći temeljem prijenosa EU sredstava</t>
  </si>
  <si>
    <t>Tekuće pomoći temeljem prijenosa EU sredstava</t>
  </si>
  <si>
    <t>Tekuće pomoći iz državnog proračuna temeljem prijenosa EU sredstava</t>
  </si>
  <si>
    <t>Tekuće pomoći iz proračuna JLP(R)S temeljem prijenosa EU sredstava</t>
  </si>
  <si>
    <t>Tekuće pomoći od proračunskog korisnika drugog proračuna temeljem prijenosa EU sredstava</t>
  </si>
  <si>
    <t>Tekuće pomoći od izvanproračunskog korisnika temeljem prijenosa EU sredstava</t>
  </si>
  <si>
    <t>Tekuće donacije od fizičkih osoba</t>
  </si>
  <si>
    <t>Ukupno prihodi i primici za 2018.</t>
  </si>
  <si>
    <t>PLAN RASHODA I IZDATAKA - rebalans br. 2.</t>
  </si>
  <si>
    <t>Projekt "Školska shema" - EU</t>
  </si>
  <si>
    <t>PLAN PRIHODA I PRIMITAKA - rebalans br. 2.</t>
  </si>
  <si>
    <t>2018. - rebanas br. 2.</t>
  </si>
  <si>
    <t>Plan 
za 2018. (1.)</t>
  </si>
  <si>
    <t>FINANCIJSKI PLAN GIMNAZIJE EUGENA KUMIČIĆA OPATIJA  ZA 2018.  - REBALANS BR. 2.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</si>
</sst>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%"/>
  </numFmts>
  <fonts count="7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.5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7.5"/>
      <color rgb="FF000000"/>
      <name val="Arial"/>
      <family val="2"/>
    </font>
    <font>
      <sz val="8"/>
      <color rgb="FF000000"/>
      <name val="Arial"/>
      <family val="2"/>
    </font>
    <font>
      <sz val="7.5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31" borderId="2" applyNumberFormat="0" applyAlignment="0" applyProtection="0"/>
    <xf numFmtId="0" fontId="7" fillId="32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17" fillId="31" borderId="7" applyNumberFormat="0" applyAlignment="0" applyProtection="0"/>
    <xf numFmtId="0" fontId="53" fillId="39" borderId="8" applyNumberFormat="0" applyAlignment="0" applyProtection="0"/>
    <xf numFmtId="0" fontId="15" fillId="0" borderId="9" applyNumberFormat="0" applyFill="0" applyAlignment="0" applyProtection="0"/>
    <xf numFmtId="0" fontId="54" fillId="40" borderId="0" applyNumberFormat="0" applyBorder="0" applyAlignment="0" applyProtection="0"/>
    <xf numFmtId="0" fontId="19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1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9" fontId="1" fillId="0" borderId="0" applyFont="0" applyFill="0" applyBorder="0" applyAlignment="0" applyProtection="0"/>
    <xf numFmtId="0" fontId="59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0" fillId="42" borderId="14" applyNumberFormat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3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1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18" xfId="0" applyNumberFormat="1" applyFont="1" applyBorder="1" applyAlignment="1">
      <alignment horizontal="left" wrapText="1"/>
    </xf>
    <xf numFmtId="1" fontId="21" fillId="0" borderId="18" xfId="0" applyNumberFormat="1" applyFont="1" applyBorder="1" applyAlignment="1">
      <alignment wrapText="1"/>
    </xf>
    <xf numFmtId="1" fontId="21" fillId="0" borderId="19" xfId="0" applyNumberFormat="1" applyFont="1" applyBorder="1" applyAlignment="1">
      <alignment wrapText="1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9" fillId="0" borderId="0" xfId="0" applyNumberFormat="1" applyFont="1" applyFill="1" applyBorder="1" applyAlignment="1" applyProtection="1" quotePrefix="1">
      <alignment horizontal="center" vertical="center"/>
      <protection/>
    </xf>
    <xf numFmtId="3" fontId="29" fillId="0" borderId="0" xfId="0" applyNumberFormat="1" applyFont="1" applyFill="1" applyBorder="1" applyAlignment="1" applyProtection="1">
      <alignment/>
      <protection/>
    </xf>
    <xf numFmtId="0" fontId="27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1" borderId="0" xfId="0" applyNumberFormat="1" applyFont="1" applyFill="1" applyBorder="1" applyAlignment="1" applyProtection="1">
      <alignment horizontal="center"/>
      <protection/>
    </xf>
    <xf numFmtId="0" fontId="23" fillId="31" borderId="0" xfId="0" applyNumberFormat="1" applyFont="1" applyFill="1" applyBorder="1" applyAlignment="1" applyProtection="1">
      <alignment wrapText="1"/>
      <protection/>
    </xf>
    <xf numFmtId="1" fontId="22" fillId="44" borderId="17" xfId="0" applyNumberFormat="1" applyFont="1" applyFill="1" applyBorder="1" applyAlignment="1">
      <alignment horizontal="right" vertical="top" wrapText="1"/>
    </xf>
    <xf numFmtId="1" fontId="22" fillId="44" borderId="22" xfId="0" applyNumberFormat="1" applyFont="1" applyFill="1" applyBorder="1" applyAlignment="1">
      <alignment horizontal="left" wrapText="1"/>
    </xf>
    <xf numFmtId="0" fontId="26" fillId="31" borderId="23" xfId="0" applyNumberFormat="1" applyFont="1" applyFill="1" applyBorder="1" applyAlignment="1" applyProtection="1">
      <alignment horizontal="center" vertical="center" wrapText="1"/>
      <protection/>
    </xf>
    <xf numFmtId="0" fontId="27" fillId="18" borderId="23" xfId="0" applyNumberFormat="1" applyFont="1" applyFill="1" applyBorder="1" applyAlignment="1" applyProtection="1">
      <alignment horizontal="center" vertical="center" wrapText="1"/>
      <protection/>
    </xf>
    <xf numFmtId="0" fontId="26" fillId="18" borderId="23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5" fillId="0" borderId="0" xfId="0" applyFont="1" applyBorder="1" applyAlignment="1" quotePrefix="1">
      <alignment horizontal="center" vertical="center"/>
    </xf>
    <xf numFmtId="0" fontId="25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5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21" xfId="0" applyFont="1" applyBorder="1" applyAlignment="1" quotePrefix="1">
      <alignment horizontal="left" vertical="center" wrapText="1"/>
    </xf>
    <xf numFmtId="0" fontId="27" fillId="0" borderId="21" xfId="0" applyFont="1" applyBorder="1" applyAlignment="1" quotePrefix="1">
      <alignment horizontal="center" vertical="center" wrapText="1"/>
    </xf>
    <xf numFmtId="0" fontId="64" fillId="0" borderId="0" xfId="87" applyFont="1" applyAlignment="1">
      <alignment horizontal="left" indent="1"/>
      <protection/>
    </xf>
    <xf numFmtId="0" fontId="65" fillId="0" borderId="27" xfId="87" applyFont="1" applyBorder="1" applyAlignment="1">
      <alignment horizontal="center" vertical="center" wrapText="1"/>
      <protection/>
    </xf>
    <xf numFmtId="0" fontId="65" fillId="0" borderId="27" xfId="87" applyFont="1" applyBorder="1" applyAlignment="1">
      <alignment vertical="center" wrapText="1"/>
      <protection/>
    </xf>
    <xf numFmtId="0" fontId="65" fillId="45" borderId="28" xfId="87" applyFont="1" applyFill="1" applyBorder="1" applyAlignment="1">
      <alignment horizontal="left" wrapText="1" indent="4"/>
      <protection/>
    </xf>
    <xf numFmtId="0" fontId="65" fillId="45" borderId="28" xfId="87" applyFont="1" applyFill="1" applyBorder="1" applyAlignment="1">
      <alignment wrapText="1"/>
      <protection/>
    </xf>
    <xf numFmtId="4" fontId="65" fillId="45" borderId="28" xfId="87" applyNumberFormat="1" applyFont="1" applyFill="1" applyBorder="1" applyAlignment="1">
      <alignment horizontal="right" wrapText="1"/>
      <protection/>
    </xf>
    <xf numFmtId="0" fontId="66" fillId="45" borderId="28" xfId="87" applyFont="1" applyFill="1" applyBorder="1" applyAlignment="1">
      <alignment horizontal="left" wrapText="1" indent="5"/>
      <protection/>
    </xf>
    <xf numFmtId="0" fontId="66" fillId="45" borderId="28" xfId="87" applyFont="1" applyFill="1" applyBorder="1" applyAlignment="1">
      <alignment wrapText="1"/>
      <protection/>
    </xf>
    <xf numFmtId="4" fontId="67" fillId="45" borderId="28" xfId="87" applyNumberFormat="1" applyFont="1" applyFill="1" applyBorder="1" applyAlignment="1">
      <alignment horizontal="right" wrapText="1"/>
      <protection/>
    </xf>
    <xf numFmtId="0" fontId="68" fillId="45" borderId="28" xfId="87" applyFont="1" applyFill="1" applyBorder="1" applyAlignment="1">
      <alignment horizontal="left" wrapText="1" indent="5"/>
      <protection/>
    </xf>
    <xf numFmtId="0" fontId="68" fillId="45" borderId="28" xfId="87" applyFont="1" applyFill="1" applyBorder="1" applyAlignment="1">
      <alignment wrapText="1"/>
      <protection/>
    </xf>
    <xf numFmtId="4" fontId="69" fillId="45" borderId="28" xfId="87" applyNumberFormat="1" applyFont="1" applyFill="1" applyBorder="1" applyAlignment="1">
      <alignment horizontal="right" wrapText="1"/>
      <protection/>
    </xf>
    <xf numFmtId="0" fontId="64" fillId="0" borderId="0" xfId="87" applyFont="1" applyAlignment="1">
      <alignment/>
      <protection/>
    </xf>
    <xf numFmtId="0" fontId="64" fillId="0" borderId="0" xfId="87" applyFont="1" applyAlignment="1">
      <alignment horizontal="right"/>
      <protection/>
    </xf>
    <xf numFmtId="0" fontId="22" fillId="0" borderId="27" xfId="87" applyFont="1" applyBorder="1" applyAlignment="1">
      <alignment horizontal="center" vertical="center" wrapText="1"/>
      <protection/>
    </xf>
    <xf numFmtId="0" fontId="65" fillId="0" borderId="27" xfId="87" applyFont="1" applyBorder="1" applyAlignment="1">
      <alignment horizontal="left" vertical="center" wrapText="1"/>
      <protection/>
    </xf>
    <xf numFmtId="0" fontId="70" fillId="0" borderId="0" xfId="87" applyFont="1" applyAlignment="1">
      <alignment horizontal="right" vertical="center"/>
      <protection/>
    </xf>
    <xf numFmtId="0" fontId="22" fillId="45" borderId="28" xfId="87" applyFont="1" applyFill="1" applyBorder="1" applyAlignment="1">
      <alignment horizontal="left" vertical="center" wrapText="1"/>
      <protection/>
    </xf>
    <xf numFmtId="0" fontId="65" fillId="45" borderId="28" xfId="87" applyFont="1" applyFill="1" applyBorder="1" applyAlignment="1">
      <alignment horizontal="left" wrapText="1"/>
      <protection/>
    </xf>
    <xf numFmtId="4" fontId="65" fillId="45" borderId="28" xfId="87" applyNumberFormat="1" applyFont="1" applyFill="1" applyBorder="1" applyAlignment="1">
      <alignment vertical="center" wrapText="1"/>
      <protection/>
    </xf>
    <xf numFmtId="0" fontId="70" fillId="0" borderId="0" xfId="87" applyFont="1" applyAlignment="1">
      <alignment horizontal="left" indent="1"/>
      <protection/>
    </xf>
    <xf numFmtId="0" fontId="21" fillId="45" borderId="28" xfId="87" applyFont="1" applyFill="1" applyBorder="1" applyAlignment="1">
      <alignment horizontal="left" vertical="center" wrapText="1"/>
      <protection/>
    </xf>
    <xf numFmtId="0" fontId="71" fillId="45" borderId="28" xfId="87" applyFont="1" applyFill="1" applyBorder="1" applyAlignment="1">
      <alignment horizontal="left" wrapText="1"/>
      <protection/>
    </xf>
    <xf numFmtId="0" fontId="33" fillId="45" borderId="28" xfId="87" applyFont="1" applyFill="1" applyBorder="1" applyAlignment="1">
      <alignment horizontal="left" vertical="center" wrapText="1"/>
      <protection/>
    </xf>
    <xf numFmtId="4" fontId="72" fillId="45" borderId="28" xfId="87" applyNumberFormat="1" applyFont="1" applyFill="1" applyBorder="1" applyAlignment="1">
      <alignment vertical="center" wrapText="1"/>
      <protection/>
    </xf>
    <xf numFmtId="4" fontId="71" fillId="45" borderId="28" xfId="87" applyNumberFormat="1" applyFont="1" applyFill="1" applyBorder="1" applyAlignment="1">
      <alignment vertical="center" wrapText="1"/>
      <protection/>
    </xf>
    <xf numFmtId="4" fontId="73" fillId="45" borderId="28" xfId="87" applyNumberFormat="1" applyFont="1" applyFill="1" applyBorder="1" applyAlignment="1">
      <alignment vertical="center" wrapText="1"/>
      <protection/>
    </xf>
    <xf numFmtId="0" fontId="72" fillId="45" borderId="28" xfId="87" applyFont="1" applyFill="1" applyBorder="1" applyAlignment="1">
      <alignment vertical="center" wrapText="1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34" fillId="0" borderId="0" xfId="0" applyNumberFormat="1" applyFont="1" applyFill="1" applyBorder="1" applyAlignment="1" applyProtection="1">
      <alignment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center" wrapText="1"/>
      <protection/>
    </xf>
    <xf numFmtId="0" fontId="30" fillId="0" borderId="29" xfId="0" applyFont="1" applyBorder="1" applyAlignment="1" quotePrefix="1">
      <alignment horizontal="left" vertical="center" wrapText="1"/>
    </xf>
    <xf numFmtId="0" fontId="30" fillId="0" borderId="21" xfId="0" applyFont="1" applyBorder="1" applyAlignment="1" quotePrefix="1">
      <alignment horizontal="left" vertical="center" wrapText="1"/>
    </xf>
    <xf numFmtId="0" fontId="30" fillId="0" borderId="21" xfId="0" applyFont="1" applyBorder="1" applyAlignment="1" quotePrefix="1">
      <alignment horizontal="center" vertical="center" wrapText="1"/>
    </xf>
    <xf numFmtId="0" fontId="30" fillId="0" borderId="21" xfId="0" applyNumberFormat="1" applyFont="1" applyFill="1" applyBorder="1" applyAlignment="1" applyProtection="1" quotePrefix="1">
      <alignment horizontal="left" vertical="center"/>
      <protection/>
    </xf>
    <xf numFmtId="0" fontId="30" fillId="0" borderId="23" xfId="0" applyNumberFormat="1" applyFont="1" applyFill="1" applyBorder="1" applyAlignment="1" applyProtection="1">
      <alignment horizontal="center" vertical="center" wrapText="1"/>
      <protection/>
    </xf>
    <xf numFmtId="0" fontId="36" fillId="0" borderId="21" xfId="0" applyNumberFormat="1" applyFont="1" applyFill="1" applyBorder="1" applyAlignment="1" applyProtection="1">
      <alignment vertical="center"/>
      <protection/>
    </xf>
    <xf numFmtId="3" fontId="30" fillId="0" borderId="23" xfId="0" applyNumberFormat="1" applyFont="1" applyBorder="1" applyAlignment="1">
      <alignment horizontal="right" vertical="center"/>
    </xf>
    <xf numFmtId="0" fontId="35" fillId="0" borderId="29" xfId="0" applyFont="1" applyBorder="1" applyAlignment="1">
      <alignment horizontal="left" vertical="center"/>
    </xf>
    <xf numFmtId="3" fontId="30" fillId="0" borderId="23" xfId="0" applyNumberFormat="1" applyFont="1" applyFill="1" applyBorder="1" applyAlignment="1" applyProtection="1">
      <alignment horizontal="right" vertical="center" wrapText="1"/>
      <protection/>
    </xf>
    <xf numFmtId="0" fontId="34" fillId="0" borderId="21" xfId="0" applyNumberFormat="1" applyFont="1" applyFill="1" applyBorder="1" applyAlignment="1" applyProtection="1">
      <alignment vertical="center" wrapText="1"/>
      <protection/>
    </xf>
    <xf numFmtId="3" fontId="30" fillId="0" borderId="29" xfId="0" applyNumberFormat="1" applyFont="1" applyBorder="1" applyAlignment="1">
      <alignment horizontal="right" vertical="center"/>
    </xf>
    <xf numFmtId="0" fontId="30" fillId="0" borderId="21" xfId="0" applyFont="1" applyBorder="1" applyAlignment="1" quotePrefix="1">
      <alignment horizontal="left" vertical="center"/>
    </xf>
    <xf numFmtId="0" fontId="30" fillId="0" borderId="21" xfId="0" applyNumberFormat="1" applyFont="1" applyFill="1" applyBorder="1" applyAlignment="1" applyProtection="1">
      <alignment vertical="center" wrapText="1"/>
      <protection/>
    </xf>
    <xf numFmtId="0" fontId="34" fillId="0" borderId="21" xfId="0" applyNumberFormat="1" applyFont="1" applyFill="1" applyBorder="1" applyAlignment="1" applyProtection="1">
      <alignment horizontal="center" vertical="center" wrapText="1"/>
      <protection/>
    </xf>
    <xf numFmtId="0" fontId="34" fillId="0" borderId="23" xfId="0" applyNumberFormat="1" applyFont="1" applyFill="1" applyBorder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0" fontId="22" fillId="46" borderId="25" xfId="0" applyFont="1" applyFill="1" applyBorder="1" applyAlignment="1">
      <alignment vertical="center" wrapText="1"/>
    </xf>
    <xf numFmtId="4" fontId="25" fillId="0" borderId="0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49" fontId="32" fillId="0" borderId="0" xfId="86" applyNumberFormat="1" applyFont="1" applyFill="1" applyBorder="1" applyAlignment="1" applyProtection="1">
      <alignment horizontal="center" vertical="center" wrapText="1"/>
      <protection hidden="1"/>
    </xf>
    <xf numFmtId="49" fontId="32" fillId="0" borderId="0" xfId="0" applyNumberFormat="1" applyFont="1" applyFill="1" applyBorder="1" applyAlignment="1" applyProtection="1">
      <alignment horizontal="left" vertical="center" wrapText="1"/>
      <protection hidden="1"/>
    </xf>
    <xf numFmtId="4" fontId="25" fillId="47" borderId="0" xfId="0" applyNumberFormat="1" applyFont="1" applyFill="1" applyBorder="1" applyAlignment="1" applyProtection="1">
      <alignment/>
      <protection/>
    </xf>
    <xf numFmtId="0" fontId="31" fillId="46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31" fillId="46" borderId="0" xfId="0" applyNumberFormat="1" applyFont="1" applyFill="1" applyBorder="1" applyAlignment="1" applyProtection="1">
      <alignment horizontal="center"/>
      <protection/>
    </xf>
    <xf numFmtId="4" fontId="31" fillId="46" borderId="0" xfId="0" applyNumberFormat="1" applyFont="1" applyFill="1" applyBorder="1" applyAlignment="1" applyProtection="1">
      <alignment/>
      <protection/>
    </xf>
    <xf numFmtId="0" fontId="27" fillId="48" borderId="23" xfId="0" applyNumberFormat="1" applyFont="1" applyFill="1" applyBorder="1" applyAlignment="1" applyProtection="1">
      <alignment horizontal="center"/>
      <protection/>
    </xf>
    <xf numFmtId="0" fontId="27" fillId="48" borderId="23" xfId="0" applyNumberFormat="1" applyFont="1" applyFill="1" applyBorder="1" applyAlignment="1" applyProtection="1">
      <alignment wrapText="1"/>
      <protection/>
    </xf>
    <xf numFmtId="4" fontId="27" fillId="48" borderId="23" xfId="0" applyNumberFormat="1" applyFont="1" applyFill="1" applyBorder="1" applyAlignment="1" applyProtection="1">
      <alignment/>
      <protection/>
    </xf>
    <xf numFmtId="4" fontId="27" fillId="47" borderId="23" xfId="0" applyNumberFormat="1" applyFont="1" applyFill="1" applyBorder="1" applyAlignment="1" applyProtection="1">
      <alignment/>
      <protection/>
    </xf>
    <xf numFmtId="0" fontId="27" fillId="18" borderId="23" xfId="0" applyNumberFormat="1" applyFont="1" applyFill="1" applyBorder="1" applyAlignment="1" applyProtection="1">
      <alignment horizontal="center"/>
      <protection/>
    </xf>
    <xf numFmtId="0" fontId="22" fillId="18" borderId="23" xfId="0" applyNumberFormat="1" applyFont="1" applyFill="1" applyBorder="1" applyAlignment="1" applyProtection="1">
      <alignment wrapText="1"/>
      <protection/>
    </xf>
    <xf numFmtId="4" fontId="27" fillId="18" borderId="23" xfId="0" applyNumberFormat="1" applyFont="1" applyFill="1" applyBorder="1" applyAlignment="1" applyProtection="1">
      <alignment/>
      <protection/>
    </xf>
    <xf numFmtId="0" fontId="27" fillId="0" borderId="23" xfId="0" applyNumberFormat="1" applyFont="1" applyFill="1" applyBorder="1" applyAlignment="1" applyProtection="1">
      <alignment horizontal="center"/>
      <protection/>
    </xf>
    <xf numFmtId="0" fontId="27" fillId="0" borderId="23" xfId="0" applyNumberFormat="1" applyFont="1" applyFill="1" applyBorder="1" applyAlignment="1" applyProtection="1">
      <alignment wrapText="1"/>
      <protection/>
    </xf>
    <xf numFmtId="4" fontId="27" fillId="0" borderId="23" xfId="0" applyNumberFormat="1" applyFont="1" applyFill="1" applyBorder="1" applyAlignment="1" applyProtection="1">
      <alignment/>
      <protection/>
    </xf>
    <xf numFmtId="0" fontId="27" fillId="47" borderId="23" xfId="0" applyNumberFormat="1" applyFont="1" applyFill="1" applyBorder="1" applyAlignment="1" applyProtection="1">
      <alignment horizontal="center"/>
      <protection/>
    </xf>
    <xf numFmtId="0" fontId="27" fillId="47" borderId="23" xfId="0" applyNumberFormat="1" applyFont="1" applyFill="1" applyBorder="1" applyAlignment="1" applyProtection="1">
      <alignment wrapText="1"/>
      <protection/>
    </xf>
    <xf numFmtId="0" fontId="25" fillId="0" borderId="23" xfId="0" applyNumberFormat="1" applyFont="1" applyFill="1" applyBorder="1" applyAlignment="1" applyProtection="1">
      <alignment horizontal="center"/>
      <protection/>
    </xf>
    <xf numFmtId="0" fontId="25" fillId="0" borderId="23" xfId="0" applyNumberFormat="1" applyFont="1" applyFill="1" applyBorder="1" applyAlignment="1" applyProtection="1">
      <alignment wrapText="1"/>
      <protection/>
    </xf>
    <xf numFmtId="4" fontId="25" fillId="0" borderId="23" xfId="0" applyNumberFormat="1" applyFont="1" applyFill="1" applyBorder="1" applyAlignment="1" applyProtection="1">
      <alignment/>
      <protection/>
    </xf>
    <xf numFmtId="4" fontId="25" fillId="47" borderId="23" xfId="0" applyNumberFormat="1" applyFont="1" applyFill="1" applyBorder="1" applyAlignment="1" applyProtection="1">
      <alignment/>
      <protection/>
    </xf>
    <xf numFmtId="49" fontId="32" fillId="0" borderId="23" xfId="86" applyNumberFormat="1" applyFont="1" applyFill="1" applyBorder="1" applyAlignment="1" applyProtection="1">
      <alignment horizontal="center" vertical="center" wrapText="1"/>
      <protection hidden="1"/>
    </xf>
    <xf numFmtId="49" fontId="32" fillId="0" borderId="23" xfId="0" applyNumberFormat="1" applyFont="1" applyFill="1" applyBorder="1" applyAlignment="1" applyProtection="1">
      <alignment horizontal="left" vertical="center" wrapText="1"/>
      <protection hidden="1"/>
    </xf>
    <xf numFmtId="49" fontId="32" fillId="0" borderId="23" xfId="0" applyNumberFormat="1" applyFont="1" applyFill="1" applyBorder="1" applyAlignment="1" applyProtection="1">
      <alignment horizontal="left" vertical="center" shrinkToFit="1"/>
      <protection hidden="1"/>
    </xf>
    <xf numFmtId="49" fontId="37" fillId="47" borderId="23" xfId="86" applyNumberFormat="1" applyFont="1" applyFill="1" applyBorder="1" applyAlignment="1" applyProtection="1">
      <alignment horizontal="center" vertical="center" wrapText="1"/>
      <protection hidden="1"/>
    </xf>
    <xf numFmtId="49" fontId="37" fillId="47" borderId="23" xfId="0" applyNumberFormat="1" applyFont="1" applyFill="1" applyBorder="1" applyAlignment="1" applyProtection="1">
      <alignment horizontal="left" vertical="center" wrapText="1"/>
      <protection hidden="1"/>
    </xf>
    <xf numFmtId="0" fontId="27" fillId="18" borderId="23" xfId="0" applyNumberFormat="1" applyFont="1" applyFill="1" applyBorder="1" applyAlignment="1" applyProtection="1">
      <alignment wrapText="1"/>
      <protection/>
    </xf>
    <xf numFmtId="4" fontId="39" fillId="47" borderId="0" xfId="0" applyNumberFormat="1" applyFont="1" applyFill="1" applyBorder="1" applyAlignment="1" applyProtection="1">
      <alignment/>
      <protection/>
    </xf>
    <xf numFmtId="4" fontId="38" fillId="0" borderId="0" xfId="0" applyNumberFormat="1" applyFont="1" applyFill="1" applyBorder="1" applyAlignment="1" applyProtection="1">
      <alignment/>
      <protection/>
    </xf>
    <xf numFmtId="4" fontId="26" fillId="47" borderId="23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 applyProtection="1">
      <alignment/>
      <protection/>
    </xf>
    <xf numFmtId="4" fontId="38" fillId="47" borderId="23" xfId="0" applyNumberFormat="1" applyFont="1" applyFill="1" applyBorder="1" applyAlignment="1" applyProtection="1">
      <alignment/>
      <protection/>
    </xf>
    <xf numFmtId="0" fontId="64" fillId="0" borderId="0" xfId="87" applyFont="1" applyAlignment="1">
      <alignment horizontal="left" indent="1"/>
      <protection/>
    </xf>
    <xf numFmtId="3" fontId="21" fillId="0" borderId="30" xfId="0" applyNumberFormat="1" applyFont="1" applyBorder="1" applyAlignment="1">
      <alignment horizontal="right" vertical="center" wrapText="1"/>
    </xf>
    <xf numFmtId="3" fontId="21" fillId="0" borderId="31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 wrapText="1"/>
    </xf>
    <xf numFmtId="3" fontId="21" fillId="0" borderId="31" xfId="0" applyNumberFormat="1" applyFont="1" applyBorder="1" applyAlignment="1">
      <alignment horizontal="right" vertical="center" wrapText="1"/>
    </xf>
    <xf numFmtId="3" fontId="21" fillId="46" borderId="31" xfId="0" applyNumberFormat="1" applyFont="1" applyFill="1" applyBorder="1" applyAlignment="1">
      <alignment horizontal="right" vertical="center" wrapText="1"/>
    </xf>
    <xf numFmtId="3" fontId="21" fillId="0" borderId="32" xfId="0" applyNumberFormat="1" applyFont="1" applyBorder="1" applyAlignment="1">
      <alignment horizontal="right" vertical="center" wrapText="1"/>
    </xf>
    <xf numFmtId="3" fontId="21" fillId="0" borderId="33" xfId="0" applyNumberFormat="1" applyFont="1" applyBorder="1" applyAlignment="1">
      <alignment horizontal="right" vertical="center" wrapText="1"/>
    </xf>
    <xf numFmtId="3" fontId="21" fillId="0" borderId="34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3" fontId="21" fillId="46" borderId="35" xfId="0" applyNumberFormat="1" applyFont="1" applyFill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37" xfId="0" applyNumberFormat="1" applyFont="1" applyBorder="1" applyAlignment="1">
      <alignment horizontal="right"/>
    </xf>
    <xf numFmtId="3" fontId="21" fillId="0" borderId="38" xfId="0" applyNumberFormat="1" applyFont="1" applyBorder="1" applyAlignment="1">
      <alignment horizontal="right"/>
    </xf>
    <xf numFmtId="3" fontId="21" fillId="0" borderId="39" xfId="0" applyNumberFormat="1" applyFont="1" applyBorder="1" applyAlignment="1">
      <alignment horizontal="right"/>
    </xf>
    <xf numFmtId="3" fontId="21" fillId="46" borderId="39" xfId="0" applyNumberFormat="1" applyFont="1" applyFill="1" applyBorder="1" applyAlignment="1">
      <alignment horizontal="right"/>
    </xf>
    <xf numFmtId="3" fontId="21" fillId="0" borderId="40" xfId="0" applyNumberFormat="1" applyFont="1" applyBorder="1" applyAlignment="1">
      <alignment horizontal="right"/>
    </xf>
    <xf numFmtId="3" fontId="21" fillId="0" borderId="41" xfId="0" applyNumberFormat="1" applyFont="1" applyBorder="1" applyAlignment="1">
      <alignment horizontal="right"/>
    </xf>
    <xf numFmtId="3" fontId="21" fillId="0" borderId="42" xfId="0" applyNumberFormat="1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3" fontId="21" fillId="46" borderId="20" xfId="0" applyNumberFormat="1" applyFont="1" applyFill="1" applyBorder="1" applyAlignment="1">
      <alignment horizontal="right"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178" fontId="30" fillId="0" borderId="23" xfId="0" applyNumberFormat="1" applyFont="1" applyFill="1" applyBorder="1" applyAlignment="1" applyProtection="1">
      <alignment horizontal="right" vertical="center" wrapText="1"/>
      <protection/>
    </xf>
    <xf numFmtId="3" fontId="21" fillId="0" borderId="34" xfId="0" applyNumberFormat="1" applyFont="1" applyBorder="1" applyAlignment="1">
      <alignment horizontal="right" vertical="center" wrapText="1"/>
    </xf>
    <xf numFmtId="3" fontId="21" fillId="0" borderId="35" xfId="0" applyNumberFormat="1" applyFont="1" applyBorder="1" applyAlignment="1">
      <alignment horizontal="right" wrapText="1"/>
    </xf>
    <xf numFmtId="3" fontId="21" fillId="0" borderId="35" xfId="0" applyNumberFormat="1" applyFont="1" applyBorder="1" applyAlignment="1">
      <alignment horizontal="right" vertical="center" wrapText="1"/>
    </xf>
    <xf numFmtId="3" fontId="21" fillId="46" borderId="35" xfId="0" applyNumberFormat="1" applyFont="1" applyFill="1" applyBorder="1" applyAlignment="1">
      <alignment horizontal="right" vertical="center" wrapText="1"/>
    </xf>
    <xf numFmtId="3" fontId="21" fillId="0" borderId="36" xfId="0" applyNumberFormat="1" applyFont="1" applyBorder="1" applyAlignment="1">
      <alignment horizontal="right" vertical="center" wrapText="1"/>
    </xf>
    <xf numFmtId="3" fontId="21" fillId="0" borderId="37" xfId="0" applyNumberFormat="1" applyFont="1" applyBorder="1" applyAlignment="1">
      <alignment horizontal="right" vertical="center" wrapText="1"/>
    </xf>
    <xf numFmtId="0" fontId="74" fillId="0" borderId="0" xfId="87" applyFont="1" applyAlignment="1">
      <alignment horizontal="right" vertical="center"/>
      <protection/>
    </xf>
    <xf numFmtId="0" fontId="21" fillId="0" borderId="0" xfId="87" applyFont="1" applyAlignment="1">
      <alignment horizontal="left" vertical="center"/>
      <protection/>
    </xf>
    <xf numFmtId="0" fontId="74" fillId="0" borderId="0" xfId="87" applyFont="1" applyAlignment="1">
      <alignment horizontal="left" indent="1"/>
      <protection/>
    </xf>
    <xf numFmtId="0" fontId="74" fillId="0" borderId="0" xfId="87" applyFont="1" applyAlignment="1">
      <alignment horizontal="left" indent="4"/>
      <protection/>
    </xf>
    <xf numFmtId="0" fontId="75" fillId="0" borderId="0" xfId="87" applyFont="1" applyAlignment="1">
      <alignment horizontal="right" vertical="center"/>
      <protection/>
    </xf>
    <xf numFmtId="0" fontId="72" fillId="45" borderId="28" xfId="87" applyFont="1" applyFill="1" applyBorder="1" applyAlignment="1">
      <alignment horizontal="left" wrapText="1"/>
      <protection/>
    </xf>
    <xf numFmtId="0" fontId="75" fillId="0" borderId="0" xfId="87" applyFont="1" applyAlignment="1">
      <alignment horizontal="left" indent="1"/>
      <protection/>
    </xf>
    <xf numFmtId="4" fontId="21" fillId="45" borderId="28" xfId="87" applyNumberFormat="1" applyFont="1" applyFill="1" applyBorder="1" applyAlignment="1">
      <alignment vertical="center" wrapText="1"/>
      <protection/>
    </xf>
    <xf numFmtId="0" fontId="76" fillId="0" borderId="0" xfId="87" applyFont="1" applyAlignment="1">
      <alignment horizontal="left" indent="4"/>
      <protection/>
    </xf>
    <xf numFmtId="0" fontId="73" fillId="0" borderId="0" xfId="87" applyFont="1" applyAlignment="1">
      <alignment horizontal="left" indent="1"/>
      <protection/>
    </xf>
    <xf numFmtId="0" fontId="74" fillId="0" borderId="0" xfId="87" applyFont="1" applyAlignment="1">
      <alignment horizontal="left"/>
      <protection/>
    </xf>
    <xf numFmtId="0" fontId="74" fillId="0" borderId="0" xfId="87" applyFont="1" applyAlignment="1">
      <alignment/>
      <protection/>
    </xf>
    <xf numFmtId="0" fontId="64" fillId="0" borderId="0" xfId="87" applyFont="1" applyAlignment="1">
      <alignment horizontal="left" indent="1"/>
      <protection/>
    </xf>
    <xf numFmtId="4" fontId="64" fillId="0" borderId="0" xfId="87" applyNumberFormat="1" applyFont="1" applyAlignment="1">
      <alignment horizontal="left" indent="1"/>
      <protection/>
    </xf>
    <xf numFmtId="4" fontId="64" fillId="0" borderId="0" xfId="87" applyNumberFormat="1" applyFont="1" applyAlignment="1">
      <alignment/>
      <protection/>
    </xf>
    <xf numFmtId="4" fontId="64" fillId="0" borderId="0" xfId="87" applyNumberFormat="1" applyFont="1" applyAlignment="1">
      <alignment horizontal="right"/>
      <protection/>
    </xf>
    <xf numFmtId="4" fontId="74" fillId="0" borderId="0" xfId="87" applyNumberFormat="1" applyFont="1" applyAlignment="1">
      <alignment/>
      <protection/>
    </xf>
    <xf numFmtId="4" fontId="21" fillId="0" borderId="0" xfId="0" applyNumberFormat="1" applyFont="1" applyAlignment="1">
      <alignment/>
    </xf>
    <xf numFmtId="4" fontId="40" fillId="45" borderId="28" xfId="87" applyNumberFormat="1" applyFont="1" applyFill="1" applyBorder="1" applyAlignment="1">
      <alignment horizontal="right"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vertical="center" wrapText="1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35" fillId="0" borderId="29" xfId="0" applyNumberFormat="1" applyFont="1" applyFill="1" applyBorder="1" applyAlignment="1" applyProtection="1">
      <alignment horizontal="left" vertical="center" wrapText="1"/>
      <protection/>
    </xf>
    <xf numFmtId="0" fontId="36" fillId="0" borderId="21" xfId="0" applyNumberFormat="1" applyFont="1" applyFill="1" applyBorder="1" applyAlignment="1" applyProtection="1">
      <alignment vertical="center" wrapText="1"/>
      <protection/>
    </xf>
    <xf numFmtId="0" fontId="36" fillId="0" borderId="21" xfId="0" applyNumberFormat="1" applyFont="1" applyFill="1" applyBorder="1" applyAlignment="1" applyProtection="1">
      <alignment vertical="center"/>
      <protection/>
    </xf>
    <xf numFmtId="0" fontId="35" fillId="0" borderId="29" xfId="0" applyFont="1" applyBorder="1" applyAlignment="1" quotePrefix="1">
      <alignment horizontal="left" vertical="center"/>
    </xf>
    <xf numFmtId="0" fontId="35" fillId="0" borderId="29" xfId="0" applyNumberFormat="1" applyFont="1" applyFill="1" applyBorder="1" applyAlignment="1" applyProtection="1" quotePrefix="1">
      <alignment horizontal="left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29" xfId="0" applyNumberFormat="1" applyFont="1" applyFill="1" applyBorder="1" applyAlignment="1" applyProtection="1">
      <alignment horizontal="left" vertical="center" wrapText="1"/>
      <protection/>
    </xf>
    <xf numFmtId="0" fontId="34" fillId="0" borderId="21" xfId="0" applyNumberFormat="1" applyFont="1" applyFill="1" applyBorder="1" applyAlignment="1" applyProtection="1">
      <alignment vertical="center" wrapText="1"/>
      <protection/>
    </xf>
    <xf numFmtId="0" fontId="34" fillId="0" borderId="21" xfId="0" applyNumberFormat="1" applyFont="1" applyFill="1" applyBorder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7" fillId="0" borderId="43" xfId="0" applyNumberFormat="1" applyFont="1" applyFill="1" applyBorder="1" applyAlignment="1" applyProtection="1" quotePrefix="1">
      <alignment horizontal="left" wrapText="1"/>
      <protection/>
    </xf>
    <xf numFmtId="0" fontId="25" fillId="0" borderId="43" xfId="0" applyNumberFormat="1" applyFont="1" applyFill="1" applyBorder="1" applyAlignment="1" applyProtection="1">
      <alignment wrapText="1"/>
      <protection/>
    </xf>
    <xf numFmtId="0" fontId="22" fillId="0" borderId="42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3" fontId="22" fillId="0" borderId="42" xfId="0" applyNumberFormat="1" applyFont="1" applyBorder="1" applyAlignment="1">
      <alignment horizontal="center"/>
    </xf>
    <xf numFmtId="3" fontId="22" fillId="0" borderId="44" xfId="0" applyNumberFormat="1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0" fontId="74" fillId="0" borderId="0" xfId="87" applyFont="1" applyAlignment="1">
      <alignment horizontal="left" wrapText="1" indent="1"/>
      <protection/>
    </xf>
    <xf numFmtId="0" fontId="74" fillId="0" borderId="0" xfId="87" applyFont="1" applyAlignment="1">
      <alignment horizontal="left" indent="1"/>
      <protection/>
    </xf>
    <xf numFmtId="0" fontId="28" fillId="0" borderId="29" xfId="0" applyNumberFormat="1" applyFont="1" applyFill="1" applyBorder="1" applyAlignment="1" applyProtection="1">
      <alignment horizontal="center" vertical="center"/>
      <protection/>
    </xf>
    <xf numFmtId="0" fontId="28" fillId="0" borderId="21" xfId="0" applyNumberFormat="1" applyFont="1" applyFill="1" applyBorder="1" applyAlignment="1" applyProtection="1">
      <alignment horizontal="center" vertical="center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  <xf numFmtId="0" fontId="64" fillId="0" borderId="0" xfId="87" applyFont="1" applyAlignment="1">
      <alignment horizontal="left" wrapText="1" indent="1"/>
      <protection/>
    </xf>
    <xf numFmtId="0" fontId="64" fillId="0" borderId="0" xfId="87" applyFont="1" applyAlignment="1">
      <alignment horizontal="left" indent="1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_Podaci" xfId="86"/>
    <cellStyle name="Normalno 2" xfId="87"/>
    <cellStyle name="Percent" xfId="88"/>
    <cellStyle name="Povezana ćelija" xfId="89"/>
    <cellStyle name="Followed Hyperlink" xfId="90"/>
    <cellStyle name="Provjera ćelije" xfId="91"/>
    <cellStyle name="Tekst objašnjenja" xfId="92"/>
    <cellStyle name="Tekst upozorenja" xfId="93"/>
    <cellStyle name="Total" xfId="94"/>
    <cellStyle name="Ukupni zbroj" xfId="95"/>
    <cellStyle name="Unos" xfId="96"/>
    <cellStyle name="Currency" xfId="97"/>
    <cellStyle name="Currency [0]" xfId="98"/>
    <cellStyle name="Comma" xfId="99"/>
    <cellStyle name="Comma [0]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2" width="4.28125" style="87" customWidth="1"/>
    <col min="3" max="3" width="5.57421875" style="87" customWidth="1"/>
    <col min="4" max="4" width="5.28125" style="106" customWidth="1"/>
    <col min="5" max="5" width="40.00390625" style="87" customWidth="1"/>
    <col min="6" max="6" width="15.140625" style="87" customWidth="1"/>
    <col min="7" max="7" width="14.28125" style="87" customWidth="1"/>
    <col min="8" max="8" width="16.00390625" style="87" customWidth="1"/>
    <col min="9" max="9" width="14.00390625" style="87" customWidth="1"/>
    <col min="10" max="16384" width="11.421875" style="87" customWidth="1"/>
  </cols>
  <sheetData>
    <row r="1" spans="1:9" ht="48" customHeight="1">
      <c r="A1" s="193" t="s">
        <v>346</v>
      </c>
      <c r="B1" s="193"/>
      <c r="C1" s="193"/>
      <c r="D1" s="193"/>
      <c r="E1" s="193"/>
      <c r="F1" s="193"/>
      <c r="G1" s="193"/>
      <c r="H1" s="193"/>
      <c r="I1" s="193"/>
    </row>
    <row r="2" spans="1:9" ht="15.75">
      <c r="A2" s="193" t="s">
        <v>294</v>
      </c>
      <c r="B2" s="193"/>
      <c r="C2" s="193"/>
      <c r="D2" s="193"/>
      <c r="E2" s="193"/>
      <c r="F2" s="193"/>
      <c r="G2" s="194"/>
      <c r="H2" s="194"/>
      <c r="I2" s="194"/>
    </row>
    <row r="3" spans="1:9" ht="15.75">
      <c r="A3" s="193"/>
      <c r="B3" s="193"/>
      <c r="C3" s="193"/>
      <c r="D3" s="193"/>
      <c r="E3" s="193"/>
      <c r="F3" s="193"/>
      <c r="G3" s="193"/>
      <c r="H3" s="193"/>
      <c r="I3" s="195"/>
    </row>
    <row r="4" spans="1:5" ht="15.75">
      <c r="A4" s="89"/>
      <c r="B4" s="88"/>
      <c r="C4" s="88"/>
      <c r="D4" s="88"/>
      <c r="E4" s="88"/>
    </row>
    <row r="5" spans="1:9" ht="47.25">
      <c r="A5" s="90"/>
      <c r="B5" s="91"/>
      <c r="C5" s="91"/>
      <c r="D5" s="92"/>
      <c r="E5" s="93"/>
      <c r="F5" s="94" t="s">
        <v>345</v>
      </c>
      <c r="G5" s="94" t="s">
        <v>321</v>
      </c>
      <c r="H5" s="94" t="s">
        <v>328</v>
      </c>
      <c r="I5" s="94" t="s">
        <v>322</v>
      </c>
    </row>
    <row r="6" spans="1:9" ht="27.75" customHeight="1">
      <c r="A6" s="196" t="s">
        <v>295</v>
      </c>
      <c r="B6" s="197"/>
      <c r="C6" s="197"/>
      <c r="D6" s="197"/>
      <c r="E6" s="198"/>
      <c r="F6" s="98">
        <f>F7+F8</f>
        <v>3667858.6</v>
      </c>
      <c r="G6" s="98">
        <f>G7+G8</f>
        <v>48302.110000000335</v>
      </c>
      <c r="H6" s="98">
        <f>H7+H8</f>
        <v>3716160.7100000004</v>
      </c>
      <c r="I6" s="167">
        <f aca="true" t="shared" si="0" ref="I6:I11">H6/F6</f>
        <v>1.0131690218374285</v>
      </c>
    </row>
    <row r="7" spans="1:9" ht="22.5" customHeight="1">
      <c r="A7" s="196" t="s">
        <v>296</v>
      </c>
      <c r="B7" s="197"/>
      <c r="C7" s="197"/>
      <c r="D7" s="197"/>
      <c r="E7" s="198"/>
      <c r="F7" s="96">
        <v>3666196</v>
      </c>
      <c r="G7" s="96">
        <f>H7-F7</f>
        <v>48302.110000000335</v>
      </c>
      <c r="H7" s="96">
        <f>'Opći dio - Prihodi'!F3</f>
        <v>3714498.1100000003</v>
      </c>
      <c r="I7" s="167">
        <f t="shared" si="0"/>
        <v>1.013174993917401</v>
      </c>
    </row>
    <row r="8" spans="1:9" ht="22.5" customHeight="1">
      <c r="A8" s="199" t="s">
        <v>297</v>
      </c>
      <c r="B8" s="198"/>
      <c r="C8" s="198"/>
      <c r="D8" s="198"/>
      <c r="E8" s="198"/>
      <c r="F8" s="96">
        <v>1662.6</v>
      </c>
      <c r="G8" s="96">
        <f>H8-F8</f>
        <v>0</v>
      </c>
      <c r="H8" s="96">
        <v>1662.6</v>
      </c>
      <c r="I8" s="167">
        <f t="shared" si="0"/>
        <v>1</v>
      </c>
    </row>
    <row r="9" spans="1:9" ht="22.5" customHeight="1">
      <c r="A9" s="97" t="s">
        <v>298</v>
      </c>
      <c r="B9" s="95"/>
      <c r="C9" s="95"/>
      <c r="D9" s="95"/>
      <c r="E9" s="95"/>
      <c r="F9" s="96">
        <f>F10+F11</f>
        <v>3668989</v>
      </c>
      <c r="G9" s="96">
        <f>G10+G11</f>
        <v>48301.71000000013</v>
      </c>
      <c r="H9" s="96">
        <f>H10+H11</f>
        <v>3717290.71</v>
      </c>
      <c r="I9" s="167">
        <f t="shared" si="0"/>
        <v>1.0131648554956147</v>
      </c>
    </row>
    <row r="10" spans="1:9" ht="22.5" customHeight="1">
      <c r="A10" s="200" t="s">
        <v>299</v>
      </c>
      <c r="B10" s="197"/>
      <c r="C10" s="197"/>
      <c r="D10" s="197"/>
      <c r="E10" s="197"/>
      <c r="F10" s="98">
        <v>3655127</v>
      </c>
      <c r="G10" s="96">
        <f>H10-F10</f>
        <v>33676.64000000013</v>
      </c>
      <c r="H10" s="98">
        <f>'OPĆI DIO'!F3</f>
        <v>3688803.64</v>
      </c>
      <c r="I10" s="167">
        <f t="shared" si="0"/>
        <v>1.009213534851183</v>
      </c>
    </row>
    <row r="11" spans="1:9" ht="22.5" customHeight="1">
      <c r="A11" s="199" t="s">
        <v>300</v>
      </c>
      <c r="B11" s="198"/>
      <c r="C11" s="198"/>
      <c r="D11" s="198"/>
      <c r="E11" s="198"/>
      <c r="F11" s="98">
        <v>13862</v>
      </c>
      <c r="G11" s="96">
        <f>H11-F11</f>
        <v>14625.07</v>
      </c>
      <c r="H11" s="98">
        <f>'OPĆI DIO'!F63</f>
        <v>28487.07</v>
      </c>
      <c r="I11" s="167">
        <f t="shared" si="0"/>
        <v>2.055047612177175</v>
      </c>
    </row>
    <row r="12" spans="1:9" ht="22.5" customHeight="1">
      <c r="A12" s="200" t="s">
        <v>301</v>
      </c>
      <c r="B12" s="197"/>
      <c r="C12" s="197"/>
      <c r="D12" s="197"/>
      <c r="E12" s="197"/>
      <c r="F12" s="98">
        <f>+F6-F9</f>
        <v>-1130.3999999999069</v>
      </c>
      <c r="G12" s="98">
        <f>+G6-G9</f>
        <v>0.400000000205182</v>
      </c>
      <c r="H12" s="98">
        <f>H6-H9</f>
        <v>-1129.9999999995343</v>
      </c>
      <c r="I12" s="167"/>
    </row>
    <row r="13" spans="1:9" ht="25.5" customHeight="1">
      <c r="A13" s="193"/>
      <c r="B13" s="201"/>
      <c r="C13" s="201"/>
      <c r="D13" s="201"/>
      <c r="E13" s="201"/>
      <c r="F13" s="195"/>
      <c r="G13" s="195"/>
      <c r="H13" s="195"/>
      <c r="I13" s="195"/>
    </row>
    <row r="14" spans="1:9" ht="47.25">
      <c r="A14" s="90"/>
      <c r="B14" s="91"/>
      <c r="C14" s="91"/>
      <c r="D14" s="92"/>
      <c r="E14" s="93"/>
      <c r="F14" s="94" t="s">
        <v>345</v>
      </c>
      <c r="G14" s="94" t="s">
        <v>321</v>
      </c>
      <c r="H14" s="94" t="s">
        <v>328</v>
      </c>
      <c r="I14" s="94" t="s">
        <v>322</v>
      </c>
    </row>
    <row r="15" spans="1:9" ht="22.5" customHeight="1">
      <c r="A15" s="202" t="s">
        <v>302</v>
      </c>
      <c r="B15" s="203"/>
      <c r="C15" s="203"/>
      <c r="D15" s="203"/>
      <c r="E15" s="204"/>
      <c r="F15" s="100">
        <v>1130</v>
      </c>
      <c r="G15" s="100">
        <f>H15-F15</f>
        <v>0</v>
      </c>
      <c r="H15" s="100">
        <v>1130</v>
      </c>
      <c r="I15" s="98">
        <v>0</v>
      </c>
    </row>
    <row r="16" spans="1:9" ht="25.5" customHeight="1">
      <c r="A16" s="205"/>
      <c r="B16" s="201"/>
      <c r="C16" s="201"/>
      <c r="D16" s="201"/>
      <c r="E16" s="201"/>
      <c r="F16" s="195"/>
      <c r="G16" s="195"/>
      <c r="H16" s="195"/>
      <c r="I16" s="195"/>
    </row>
    <row r="17" spans="1:9" ht="47.25">
      <c r="A17" s="90"/>
      <c r="B17" s="91"/>
      <c r="C17" s="91"/>
      <c r="D17" s="92"/>
      <c r="E17" s="93"/>
      <c r="F17" s="94" t="s">
        <v>345</v>
      </c>
      <c r="G17" s="94" t="s">
        <v>321</v>
      </c>
      <c r="H17" s="94" t="s">
        <v>328</v>
      </c>
      <c r="I17" s="94" t="s">
        <v>322</v>
      </c>
    </row>
    <row r="18" spans="1:9" ht="22.5" customHeight="1">
      <c r="A18" s="196" t="s">
        <v>303</v>
      </c>
      <c r="B18" s="197"/>
      <c r="C18" s="197"/>
      <c r="D18" s="197"/>
      <c r="E18" s="197"/>
      <c r="F18" s="96"/>
      <c r="G18" s="96"/>
      <c r="H18" s="96"/>
      <c r="I18" s="96"/>
    </row>
    <row r="19" spans="1:9" ht="27" customHeight="1">
      <c r="A19" s="196" t="s">
        <v>304</v>
      </c>
      <c r="B19" s="197"/>
      <c r="C19" s="197"/>
      <c r="D19" s="197"/>
      <c r="E19" s="197"/>
      <c r="F19" s="96"/>
      <c r="G19" s="96"/>
      <c r="H19" s="96"/>
      <c r="I19" s="96"/>
    </row>
    <row r="20" spans="1:9" ht="22.5" customHeight="1">
      <c r="A20" s="200" t="s">
        <v>305</v>
      </c>
      <c r="B20" s="197"/>
      <c r="C20" s="197"/>
      <c r="D20" s="197"/>
      <c r="E20" s="197"/>
      <c r="F20" s="96"/>
      <c r="G20" s="96"/>
      <c r="H20" s="96"/>
      <c r="I20" s="96"/>
    </row>
    <row r="21" spans="1:9" ht="12" customHeight="1">
      <c r="A21" s="101"/>
      <c r="B21" s="102"/>
      <c r="C21" s="99"/>
      <c r="D21" s="103"/>
      <c r="E21" s="102"/>
      <c r="F21" s="104"/>
      <c r="G21" s="104"/>
      <c r="H21" s="104"/>
      <c r="I21" s="104"/>
    </row>
    <row r="22" spans="1:9" ht="22.5" customHeight="1">
      <c r="A22" s="200" t="s">
        <v>306</v>
      </c>
      <c r="B22" s="197"/>
      <c r="C22" s="197"/>
      <c r="D22" s="197"/>
      <c r="E22" s="197"/>
      <c r="F22" s="96">
        <f>SUM(F12,F15,F20)</f>
        <v>-0.39999999990686774</v>
      </c>
      <c r="G22" s="96">
        <f>SUM(G12,G15,G20)</f>
        <v>0.400000000205182</v>
      </c>
      <c r="H22" s="96">
        <v>0</v>
      </c>
      <c r="I22" s="96">
        <f>SUM(I12,I15,I20)</f>
        <v>0</v>
      </c>
    </row>
    <row r="23" spans="1:5" ht="18" customHeight="1">
      <c r="A23" s="105"/>
      <c r="B23" s="88"/>
      <c r="C23" s="88"/>
      <c r="D23" s="88"/>
      <c r="E23" s="88"/>
    </row>
  </sheetData>
  <sheetProtection/>
  <mergeCells count="16">
    <mergeCell ref="A18:E18"/>
    <mergeCell ref="A19:E19"/>
    <mergeCell ref="A20:E20"/>
    <mergeCell ref="A22:E22"/>
    <mergeCell ref="A10:E10"/>
    <mergeCell ref="A11:E11"/>
    <mergeCell ref="A12:E12"/>
    <mergeCell ref="A13:I13"/>
    <mergeCell ref="A15:E15"/>
    <mergeCell ref="A16:I16"/>
    <mergeCell ref="A1:I1"/>
    <mergeCell ref="A2:I2"/>
    <mergeCell ref="A3:I3"/>
    <mergeCell ref="A6:E6"/>
    <mergeCell ref="A7:E7"/>
    <mergeCell ref="A8:E8"/>
  </mergeCells>
  <printOptions horizontalCentered="1" verticalCentered="1"/>
  <pageMargins left="0.5118110236220472" right="0.31496062992125984" top="0.7480314960629921" bottom="0.7480314960629921" header="0.31496062992125984" footer="0.31496062992125984"/>
  <pageSetup horizontalDpi="600" verticalDpi="600" orientation="portrait" pageOrder="overThenDown" paperSize="9" scale="8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49"/>
  <sheetViews>
    <sheetView zoomScalePageLayoutView="0" workbookViewId="0" topLeftCell="A1">
      <selection activeCell="H11" sqref="H11"/>
    </sheetView>
  </sheetViews>
  <sheetFormatPr defaultColWidth="11.421875" defaultRowHeight="12.75"/>
  <cols>
    <col min="1" max="1" width="16.00390625" style="16" customWidth="1"/>
    <col min="2" max="3" width="17.57421875" style="16" customWidth="1"/>
    <col min="4" max="4" width="17.57421875" style="28" customWidth="1"/>
    <col min="5" max="9" width="17.57421875" style="4" customWidth="1"/>
    <col min="10" max="10" width="7.8515625" style="4" customWidth="1"/>
    <col min="11" max="11" width="14.28125" style="109" customWidth="1"/>
    <col min="12" max="12" width="7.8515625" style="4" customWidth="1"/>
    <col min="13" max="16384" width="11.421875" style="4" customWidth="1"/>
  </cols>
  <sheetData>
    <row r="1" spans="1:9" ht="24" customHeight="1">
      <c r="A1" s="193" t="s">
        <v>343</v>
      </c>
      <c r="B1" s="193"/>
      <c r="C1" s="193"/>
      <c r="D1" s="193"/>
      <c r="E1" s="193"/>
      <c r="F1" s="193"/>
      <c r="G1" s="193"/>
      <c r="H1" s="193"/>
      <c r="I1" s="193"/>
    </row>
    <row r="2" spans="1:11" s="1" customFormat="1" ht="13.5" thickBot="1">
      <c r="A2" s="9"/>
      <c r="I2" s="10" t="s">
        <v>0</v>
      </c>
      <c r="K2" s="191"/>
    </row>
    <row r="3" spans="1:11" s="1" customFormat="1" ht="26.25" thickBot="1">
      <c r="A3" s="34" t="s">
        <v>1</v>
      </c>
      <c r="B3" s="208" t="s">
        <v>344</v>
      </c>
      <c r="C3" s="209"/>
      <c r="D3" s="209"/>
      <c r="E3" s="209"/>
      <c r="F3" s="209"/>
      <c r="G3" s="209"/>
      <c r="H3" s="209"/>
      <c r="I3" s="210"/>
      <c r="K3" s="191"/>
    </row>
    <row r="4" spans="1:11" s="1" customFormat="1" ht="77.25" thickBot="1">
      <c r="A4" s="35" t="s">
        <v>2</v>
      </c>
      <c r="B4" s="39" t="s">
        <v>39</v>
      </c>
      <c r="C4" s="40" t="s">
        <v>34</v>
      </c>
      <c r="D4" s="40" t="s">
        <v>3</v>
      </c>
      <c r="E4" s="40" t="s">
        <v>35</v>
      </c>
      <c r="F4" s="108" t="s">
        <v>307</v>
      </c>
      <c r="G4" s="40" t="s">
        <v>38</v>
      </c>
      <c r="H4" s="40" t="s">
        <v>4</v>
      </c>
      <c r="I4" s="41" t="s">
        <v>5</v>
      </c>
      <c r="K4" s="191"/>
    </row>
    <row r="5" spans="1:11" s="1" customFormat="1" ht="12.75">
      <c r="A5" s="3">
        <v>63612</v>
      </c>
      <c r="B5" s="146"/>
      <c r="C5" s="147"/>
      <c r="D5" s="148"/>
      <c r="E5" s="149">
        <f>9150+1525.66</f>
        <v>10675.66</v>
      </c>
      <c r="F5" s="150">
        <v>3253775.71</v>
      </c>
      <c r="G5" s="149"/>
      <c r="H5" s="151"/>
      <c r="I5" s="152"/>
      <c r="K5" s="191"/>
    </row>
    <row r="6" spans="1:11" s="1" customFormat="1" ht="12.75">
      <c r="A6" s="11">
        <v>63613</v>
      </c>
      <c r="B6" s="168"/>
      <c r="C6" s="154"/>
      <c r="D6" s="169"/>
      <c r="E6" s="170">
        <v>35000</v>
      </c>
      <c r="F6" s="171"/>
      <c r="G6" s="170"/>
      <c r="H6" s="172"/>
      <c r="I6" s="173"/>
      <c r="K6" s="191"/>
    </row>
    <row r="7" spans="1:11" s="1" customFormat="1" ht="12.75">
      <c r="A7" s="11">
        <v>63811</v>
      </c>
      <c r="B7" s="168"/>
      <c r="C7" s="154"/>
      <c r="D7" s="169"/>
      <c r="E7" s="170">
        <v>6102.66</v>
      </c>
      <c r="F7" s="171"/>
      <c r="G7" s="170"/>
      <c r="H7" s="172"/>
      <c r="I7" s="173"/>
      <c r="K7" s="191"/>
    </row>
    <row r="8" spans="1:11" s="1" customFormat="1" ht="12.75">
      <c r="A8" s="11">
        <v>64132</v>
      </c>
      <c r="B8" s="153"/>
      <c r="C8" s="154">
        <v>10</v>
      </c>
      <c r="D8" s="154"/>
      <c r="E8" s="154"/>
      <c r="F8" s="155"/>
      <c r="G8" s="154"/>
      <c r="H8" s="156"/>
      <c r="I8" s="157"/>
      <c r="K8" s="191"/>
    </row>
    <row r="9" spans="1:11" s="1" customFormat="1" ht="12.75">
      <c r="A9" s="11">
        <v>65264</v>
      </c>
      <c r="B9" s="153"/>
      <c r="C9" s="154"/>
      <c r="D9" s="154"/>
      <c r="E9" s="154"/>
      <c r="F9" s="155"/>
      <c r="G9" s="154"/>
      <c r="H9" s="156"/>
      <c r="I9" s="157"/>
      <c r="K9" s="191"/>
    </row>
    <row r="10" spans="1:11" s="1" customFormat="1" ht="12.75">
      <c r="A10" s="11">
        <v>65267</v>
      </c>
      <c r="B10" s="153"/>
      <c r="C10" s="154"/>
      <c r="D10" s="154"/>
      <c r="E10" s="154"/>
      <c r="F10" s="155"/>
      <c r="G10" s="154"/>
      <c r="H10" s="156">
        <v>395.9</v>
      </c>
      <c r="I10" s="157"/>
      <c r="K10" s="191"/>
    </row>
    <row r="11" spans="1:11" s="1" customFormat="1" ht="12.75">
      <c r="A11" s="11">
        <v>65268</v>
      </c>
      <c r="B11" s="153"/>
      <c r="C11" s="154"/>
      <c r="D11" s="154">
        <v>8778.02</v>
      </c>
      <c r="E11" s="154"/>
      <c r="F11" s="155"/>
      <c r="G11" s="154"/>
      <c r="H11" s="156"/>
      <c r="I11" s="157"/>
      <c r="K11" s="191"/>
    </row>
    <row r="12" spans="1:11" s="1" customFormat="1" ht="12.75">
      <c r="A12" s="11">
        <v>65269</v>
      </c>
      <c r="B12" s="153"/>
      <c r="C12" s="154"/>
      <c r="D12" s="154">
        <v>20065</v>
      </c>
      <c r="E12" s="154"/>
      <c r="F12" s="155"/>
      <c r="G12" s="154"/>
      <c r="H12" s="156"/>
      <c r="I12" s="157"/>
      <c r="K12" s="191"/>
    </row>
    <row r="13" spans="1:11" s="1" customFormat="1" ht="12.75">
      <c r="A13" s="11">
        <v>66151</v>
      </c>
      <c r="B13" s="153"/>
      <c r="C13" s="154">
        <v>9000</v>
      </c>
      <c r="D13" s="154"/>
      <c r="E13" s="154"/>
      <c r="F13" s="155"/>
      <c r="G13" s="154"/>
      <c r="H13" s="156"/>
      <c r="I13" s="157"/>
      <c r="K13" s="191"/>
    </row>
    <row r="14" spans="1:11" s="1" customFormat="1" ht="12.75">
      <c r="A14" s="11">
        <v>66311</v>
      </c>
      <c r="B14" s="153"/>
      <c r="C14" s="154"/>
      <c r="D14" s="154"/>
      <c r="E14" s="154"/>
      <c r="F14" s="155"/>
      <c r="G14" s="154">
        <v>30</v>
      </c>
      <c r="H14" s="156"/>
      <c r="I14" s="157"/>
      <c r="K14" s="191"/>
    </row>
    <row r="15" spans="1:11" s="1" customFormat="1" ht="12.75">
      <c r="A15" s="11">
        <v>66313</v>
      </c>
      <c r="B15" s="153"/>
      <c r="C15" s="154"/>
      <c r="D15" s="154"/>
      <c r="E15" s="154"/>
      <c r="F15" s="155"/>
      <c r="G15" s="154"/>
      <c r="H15" s="156"/>
      <c r="I15" s="157"/>
      <c r="K15" s="191"/>
    </row>
    <row r="16" spans="1:11" s="1" customFormat="1" ht="12.75">
      <c r="A16" s="11">
        <v>66323</v>
      </c>
      <c r="B16" s="153"/>
      <c r="C16" s="154"/>
      <c r="D16" s="154"/>
      <c r="E16" s="154"/>
      <c r="F16" s="155"/>
      <c r="G16" s="154">
        <v>3125</v>
      </c>
      <c r="H16" s="156"/>
      <c r="I16" s="157"/>
      <c r="K16" s="191"/>
    </row>
    <row r="17" spans="1:11" s="1" customFormat="1" ht="12.75">
      <c r="A17" s="11">
        <v>67111</v>
      </c>
      <c r="B17" s="153">
        <v>367540.16</v>
      </c>
      <c r="C17" s="154"/>
      <c r="D17" s="154"/>
      <c r="E17" s="154"/>
      <c r="F17" s="155"/>
      <c r="G17" s="154"/>
      <c r="H17" s="156"/>
      <c r="I17" s="157"/>
      <c r="K17" s="191"/>
    </row>
    <row r="18" spans="1:11" s="1" customFormat="1" ht="12.75">
      <c r="A18" s="11">
        <v>72119</v>
      </c>
      <c r="B18" s="153"/>
      <c r="C18" s="154"/>
      <c r="D18" s="154"/>
      <c r="E18" s="154"/>
      <c r="F18" s="155"/>
      <c r="G18" s="154"/>
      <c r="H18" s="156">
        <v>1662.6</v>
      </c>
      <c r="I18" s="157"/>
      <c r="K18" s="191"/>
    </row>
    <row r="19" spans="1:11" s="1" customFormat="1" ht="12.75">
      <c r="A19" s="12"/>
      <c r="B19" s="153"/>
      <c r="C19" s="154"/>
      <c r="D19" s="154"/>
      <c r="E19" s="154"/>
      <c r="F19" s="155"/>
      <c r="G19" s="154"/>
      <c r="H19" s="156"/>
      <c r="I19" s="157"/>
      <c r="K19" s="191"/>
    </row>
    <row r="20" spans="1:11" s="1" customFormat="1" ht="12.75">
      <c r="A20" s="12"/>
      <c r="B20" s="153"/>
      <c r="C20" s="154"/>
      <c r="D20" s="154"/>
      <c r="E20" s="154"/>
      <c r="F20" s="155"/>
      <c r="G20" s="154"/>
      <c r="H20" s="156"/>
      <c r="I20" s="157"/>
      <c r="K20" s="191"/>
    </row>
    <row r="21" spans="1:11" s="1" customFormat="1" ht="13.5" thickBot="1">
      <c r="A21" s="13"/>
      <c r="B21" s="158"/>
      <c r="C21" s="159"/>
      <c r="D21" s="159"/>
      <c r="E21" s="159"/>
      <c r="F21" s="160"/>
      <c r="G21" s="159"/>
      <c r="H21" s="161"/>
      <c r="I21" s="162"/>
      <c r="K21" s="191"/>
    </row>
    <row r="22" spans="1:11" s="1" customFormat="1" ht="30" customHeight="1" thickBot="1">
      <c r="A22" s="14" t="s">
        <v>6</v>
      </c>
      <c r="B22" s="163">
        <f aca="true" t="shared" si="0" ref="B22:I22">SUM(B5:B21)</f>
        <v>367540.16</v>
      </c>
      <c r="C22" s="163">
        <f t="shared" si="0"/>
        <v>9010</v>
      </c>
      <c r="D22" s="163">
        <f t="shared" si="0"/>
        <v>28843.02</v>
      </c>
      <c r="E22" s="163">
        <f t="shared" si="0"/>
        <v>51778.32000000001</v>
      </c>
      <c r="F22" s="165">
        <f t="shared" si="0"/>
        <v>3253775.71</v>
      </c>
      <c r="G22" s="163">
        <f t="shared" si="0"/>
        <v>3155</v>
      </c>
      <c r="H22" s="163">
        <f t="shared" si="0"/>
        <v>2058.5</v>
      </c>
      <c r="I22" s="164">
        <f t="shared" si="0"/>
        <v>0</v>
      </c>
      <c r="K22" s="191"/>
    </row>
    <row r="23" spans="1:11" s="1" customFormat="1" ht="28.5" customHeight="1" thickBot="1">
      <c r="A23" s="14" t="s">
        <v>340</v>
      </c>
      <c r="B23" s="211">
        <f>SUM(B22:I22)</f>
        <v>3716160.71</v>
      </c>
      <c r="C23" s="212"/>
      <c r="D23" s="212"/>
      <c r="E23" s="212"/>
      <c r="F23" s="212"/>
      <c r="G23" s="212"/>
      <c r="H23" s="212"/>
      <c r="I23" s="213"/>
      <c r="K23" s="191"/>
    </row>
    <row r="24" spans="1:9" ht="12.75">
      <c r="A24" s="6"/>
      <c r="B24" s="6"/>
      <c r="C24" s="6"/>
      <c r="D24" s="7"/>
      <c r="E24" s="15"/>
      <c r="F24" s="15"/>
      <c r="I24" s="10"/>
    </row>
    <row r="25" spans="3:6" ht="13.5" customHeight="1">
      <c r="C25" s="17"/>
      <c r="D25" s="42"/>
      <c r="E25" s="44"/>
      <c r="F25" s="44"/>
    </row>
    <row r="26" spans="3:6" ht="13.5" customHeight="1">
      <c r="C26" s="17"/>
      <c r="D26" s="45"/>
      <c r="E26" s="46"/>
      <c r="F26" s="46"/>
    </row>
    <row r="27" spans="4:6" ht="13.5" customHeight="1">
      <c r="D27" s="47"/>
      <c r="E27" s="48"/>
      <c r="F27" s="48"/>
    </row>
    <row r="28" spans="4:6" ht="13.5" customHeight="1">
      <c r="D28" s="49"/>
      <c r="E28" s="50"/>
      <c r="F28" s="50"/>
    </row>
    <row r="29" spans="4:6" ht="13.5" customHeight="1">
      <c r="D29" s="42"/>
      <c r="E29" s="43"/>
      <c r="F29" s="43"/>
    </row>
    <row r="30" spans="3:6" ht="28.5" customHeight="1">
      <c r="C30" s="17"/>
      <c r="D30" s="42"/>
      <c r="E30" s="51"/>
      <c r="F30" s="51"/>
    </row>
    <row r="31" spans="3:6" ht="13.5" customHeight="1">
      <c r="C31" s="17"/>
      <c r="D31" s="42"/>
      <c r="E31" s="46"/>
      <c r="F31" s="46"/>
    </row>
    <row r="32" spans="4:6" ht="13.5" customHeight="1">
      <c r="D32" s="42"/>
      <c r="E32" s="43"/>
      <c r="F32" s="43"/>
    </row>
    <row r="33" spans="4:6" ht="13.5" customHeight="1">
      <c r="D33" s="42"/>
      <c r="E33" s="50"/>
      <c r="F33" s="50"/>
    </row>
    <row r="34" spans="4:6" ht="13.5" customHeight="1">
      <c r="D34" s="42"/>
      <c r="E34" s="43"/>
      <c r="F34" s="43"/>
    </row>
    <row r="35" spans="4:6" ht="22.5" customHeight="1">
      <c r="D35" s="42"/>
      <c r="E35" s="52"/>
      <c r="F35" s="52"/>
    </row>
    <row r="36" spans="4:6" ht="13.5" customHeight="1">
      <c r="D36" s="47"/>
      <c r="E36" s="48"/>
      <c r="F36" s="48"/>
    </row>
    <row r="37" spans="2:6" ht="13.5" customHeight="1">
      <c r="B37" s="17"/>
      <c r="D37" s="47"/>
      <c r="E37" s="53"/>
      <c r="F37" s="53"/>
    </row>
    <row r="38" spans="3:6" ht="13.5" customHeight="1">
      <c r="C38" s="17"/>
      <c r="D38" s="47"/>
      <c r="E38" s="54"/>
      <c r="F38" s="54"/>
    </row>
    <row r="39" spans="3:6" ht="13.5" customHeight="1">
      <c r="C39" s="17"/>
      <c r="D39" s="49"/>
      <c r="E39" s="46"/>
      <c r="F39" s="46"/>
    </row>
    <row r="40" spans="4:6" ht="13.5" customHeight="1">
      <c r="D40" s="42"/>
      <c r="E40" s="43"/>
      <c r="F40" s="43"/>
    </row>
    <row r="41" spans="2:6" ht="13.5" customHeight="1">
      <c r="B41" s="17"/>
      <c r="D41" s="42"/>
      <c r="E41" s="44"/>
      <c r="F41" s="44"/>
    </row>
    <row r="42" spans="3:6" ht="13.5" customHeight="1">
      <c r="C42" s="17"/>
      <c r="D42" s="42"/>
      <c r="E42" s="53"/>
      <c r="F42" s="53"/>
    </row>
    <row r="43" spans="3:6" ht="13.5" customHeight="1">
      <c r="C43" s="17"/>
      <c r="D43" s="49"/>
      <c r="E43" s="46"/>
      <c r="F43" s="46"/>
    </row>
    <row r="44" spans="4:6" ht="13.5" customHeight="1">
      <c r="D44" s="47"/>
      <c r="E44" s="43"/>
      <c r="F44" s="43"/>
    </row>
    <row r="45" spans="3:6" ht="13.5" customHeight="1">
      <c r="C45" s="17"/>
      <c r="D45" s="47"/>
      <c r="E45" s="53"/>
      <c r="F45" s="53"/>
    </row>
    <row r="46" spans="4:6" ht="22.5" customHeight="1">
      <c r="D46" s="49"/>
      <c r="E46" s="52"/>
      <c r="F46" s="52"/>
    </row>
    <row r="47" spans="4:6" ht="13.5" customHeight="1">
      <c r="D47" s="42"/>
      <c r="E47" s="43"/>
      <c r="F47" s="43"/>
    </row>
    <row r="48" spans="4:6" ht="13.5" customHeight="1">
      <c r="D48" s="49"/>
      <c r="E48" s="46"/>
      <c r="F48" s="46"/>
    </row>
    <row r="49" spans="4:6" ht="13.5" customHeight="1">
      <c r="D49" s="42"/>
      <c r="E49" s="43"/>
      <c r="F49" s="43"/>
    </row>
    <row r="50" spans="4:6" ht="13.5" customHeight="1">
      <c r="D50" s="42"/>
      <c r="E50" s="43"/>
      <c r="F50" s="43"/>
    </row>
    <row r="51" spans="1:6" ht="13.5" customHeight="1">
      <c r="A51" s="17"/>
      <c r="D51" s="55"/>
      <c r="E51" s="53"/>
      <c r="F51" s="53"/>
    </row>
    <row r="52" spans="2:6" ht="13.5" customHeight="1">
      <c r="B52" s="17"/>
      <c r="C52" s="17"/>
      <c r="D52" s="56"/>
      <c r="E52" s="53"/>
      <c r="F52" s="53"/>
    </row>
    <row r="53" spans="2:6" ht="13.5" customHeight="1">
      <c r="B53" s="17"/>
      <c r="C53" s="17"/>
      <c r="D53" s="56"/>
      <c r="E53" s="44"/>
      <c r="F53" s="44"/>
    </row>
    <row r="54" spans="2:6" ht="13.5" customHeight="1">
      <c r="B54" s="17"/>
      <c r="C54" s="17"/>
      <c r="D54" s="49"/>
      <c r="E54" s="50"/>
      <c r="F54" s="50"/>
    </row>
    <row r="55" spans="4:6" ht="12.75">
      <c r="D55" s="42"/>
      <c r="E55" s="43"/>
      <c r="F55" s="43"/>
    </row>
    <row r="56" spans="2:6" ht="12.75">
      <c r="B56" s="17"/>
      <c r="D56" s="42"/>
      <c r="E56" s="53"/>
      <c r="F56" s="53"/>
    </row>
    <row r="57" spans="3:6" ht="12.75">
      <c r="C57" s="17"/>
      <c r="D57" s="42"/>
      <c r="E57" s="44"/>
      <c r="F57" s="44"/>
    </row>
    <row r="58" spans="3:6" ht="12.75">
      <c r="C58" s="17"/>
      <c r="D58" s="49"/>
      <c r="E58" s="46"/>
      <c r="F58" s="46"/>
    </row>
    <row r="59" spans="4:6" ht="12.75">
      <c r="D59" s="42"/>
      <c r="E59" s="43"/>
      <c r="F59" s="43"/>
    </row>
    <row r="60" spans="4:6" ht="12.75">
      <c r="D60" s="42"/>
      <c r="E60" s="43"/>
      <c r="F60" s="43"/>
    </row>
    <row r="61" spans="4:6" ht="12.75">
      <c r="D61" s="18"/>
      <c r="E61" s="19"/>
      <c r="F61" s="19"/>
    </row>
    <row r="62" spans="4:6" ht="12.75">
      <c r="D62" s="42"/>
      <c r="E62" s="43"/>
      <c r="F62" s="43"/>
    </row>
    <row r="63" spans="4:6" ht="12.75">
      <c r="D63" s="42"/>
      <c r="E63" s="43"/>
      <c r="F63" s="43"/>
    </row>
    <row r="64" spans="4:6" ht="12.75">
      <c r="D64" s="42"/>
      <c r="E64" s="43"/>
      <c r="F64" s="43"/>
    </row>
    <row r="65" spans="4:6" ht="12.75">
      <c r="D65" s="49"/>
      <c r="E65" s="46"/>
      <c r="F65" s="46"/>
    </row>
    <row r="66" spans="4:6" ht="12.75">
      <c r="D66" s="42"/>
      <c r="E66" s="43"/>
      <c r="F66" s="43"/>
    </row>
    <row r="67" spans="4:6" ht="12.75">
      <c r="D67" s="49"/>
      <c r="E67" s="46"/>
      <c r="F67" s="46"/>
    </row>
    <row r="68" spans="4:6" ht="12.75">
      <c r="D68" s="42"/>
      <c r="E68" s="43"/>
      <c r="F68" s="43"/>
    </row>
    <row r="69" spans="4:6" ht="12.75">
      <c r="D69" s="42"/>
      <c r="E69" s="43"/>
      <c r="F69" s="43"/>
    </row>
    <row r="70" spans="4:6" ht="12.75">
      <c r="D70" s="42"/>
      <c r="E70" s="43"/>
      <c r="F70" s="43"/>
    </row>
    <row r="71" spans="4:6" ht="12.75">
      <c r="D71" s="42"/>
      <c r="E71" s="43"/>
      <c r="F71" s="43"/>
    </row>
    <row r="72" spans="1:6" ht="28.5" customHeight="1">
      <c r="A72" s="57"/>
      <c r="B72" s="57"/>
      <c r="C72" s="57"/>
      <c r="D72" s="58"/>
      <c r="E72" s="20"/>
      <c r="F72" s="107"/>
    </row>
    <row r="73" spans="3:6" ht="12.75">
      <c r="C73" s="17"/>
      <c r="D73" s="42"/>
      <c r="E73" s="44"/>
      <c r="F73" s="44"/>
    </row>
    <row r="74" spans="4:6" ht="12.75">
      <c r="D74" s="21"/>
      <c r="E74" s="22"/>
      <c r="F74" s="22"/>
    </row>
    <row r="75" spans="4:6" ht="12.75">
      <c r="D75" s="42"/>
      <c r="E75" s="43"/>
      <c r="F75" s="43"/>
    </row>
    <row r="76" spans="4:6" ht="12.75">
      <c r="D76" s="18"/>
      <c r="E76" s="19"/>
      <c r="F76" s="19"/>
    </row>
    <row r="77" spans="4:6" ht="12.75">
      <c r="D77" s="18"/>
      <c r="E77" s="19"/>
      <c r="F77" s="19"/>
    </row>
    <row r="78" spans="4:6" ht="12.75">
      <c r="D78" s="42"/>
      <c r="E78" s="43"/>
      <c r="F78" s="43"/>
    </row>
    <row r="79" spans="4:6" ht="12.75">
      <c r="D79" s="49"/>
      <c r="E79" s="46"/>
      <c r="F79" s="46"/>
    </row>
    <row r="80" spans="4:6" ht="12.75">
      <c r="D80" s="42"/>
      <c r="E80" s="43"/>
      <c r="F80" s="43"/>
    </row>
    <row r="81" spans="4:6" ht="12.75">
      <c r="D81" s="42"/>
      <c r="E81" s="43"/>
      <c r="F81" s="43"/>
    </row>
    <row r="82" spans="4:6" ht="12.75">
      <c r="D82" s="49"/>
      <c r="E82" s="46"/>
      <c r="F82" s="46"/>
    </row>
    <row r="83" spans="4:6" ht="12.75">
      <c r="D83" s="42"/>
      <c r="E83" s="43"/>
      <c r="F83" s="43"/>
    </row>
    <row r="84" spans="4:6" ht="12.75">
      <c r="D84" s="18"/>
      <c r="E84" s="19"/>
      <c r="F84" s="19"/>
    </row>
    <row r="85" spans="4:6" ht="12.75">
      <c r="D85" s="49"/>
      <c r="E85" s="22"/>
      <c r="F85" s="22"/>
    </row>
    <row r="86" spans="4:6" ht="12.75">
      <c r="D86" s="47"/>
      <c r="E86" s="19"/>
      <c r="F86" s="19"/>
    </row>
    <row r="87" spans="4:6" ht="12.75">
      <c r="D87" s="49"/>
      <c r="E87" s="46"/>
      <c r="F87" s="46"/>
    </row>
    <row r="88" spans="4:6" ht="12.75">
      <c r="D88" s="42"/>
      <c r="E88" s="43"/>
      <c r="F88" s="43"/>
    </row>
    <row r="89" spans="3:6" ht="12.75">
      <c r="C89" s="17"/>
      <c r="D89" s="42"/>
      <c r="E89" s="44"/>
      <c r="F89" s="44"/>
    </row>
    <row r="90" spans="4:6" ht="12.75">
      <c r="D90" s="47"/>
      <c r="E90" s="46"/>
      <c r="F90" s="46"/>
    </row>
    <row r="91" spans="4:6" ht="12.75">
      <c r="D91" s="47"/>
      <c r="E91" s="19"/>
      <c r="F91" s="19"/>
    </row>
    <row r="92" spans="3:6" ht="12.75">
      <c r="C92" s="17"/>
      <c r="D92" s="47"/>
      <c r="E92" s="23"/>
      <c r="F92" s="23"/>
    </row>
    <row r="93" spans="3:6" ht="12.75">
      <c r="C93" s="17"/>
      <c r="D93" s="49"/>
      <c r="E93" s="50"/>
      <c r="F93" s="50"/>
    </row>
    <row r="94" spans="4:6" ht="12.75">
      <c r="D94" s="42"/>
      <c r="E94" s="43"/>
      <c r="F94" s="43"/>
    </row>
    <row r="95" spans="4:6" ht="12.75">
      <c r="D95" s="21"/>
      <c r="E95" s="24"/>
      <c r="F95" s="24"/>
    </row>
    <row r="96" spans="4:6" ht="11.25" customHeight="1">
      <c r="D96" s="18"/>
      <c r="E96" s="19"/>
      <c r="F96" s="19"/>
    </row>
    <row r="97" spans="2:6" ht="24" customHeight="1">
      <c r="B97" s="17"/>
      <c r="D97" s="18"/>
      <c r="E97" s="25"/>
      <c r="F97" s="25"/>
    </row>
    <row r="98" spans="3:6" ht="15" customHeight="1">
      <c r="C98" s="17"/>
      <c r="D98" s="18"/>
      <c r="E98" s="25"/>
      <c r="F98" s="25"/>
    </row>
    <row r="99" spans="4:6" ht="11.25" customHeight="1">
      <c r="D99" s="21"/>
      <c r="E99" s="22"/>
      <c r="F99" s="22"/>
    </row>
    <row r="100" spans="4:6" ht="12.75">
      <c r="D100" s="18"/>
      <c r="E100" s="19"/>
      <c r="F100" s="19"/>
    </row>
    <row r="101" spans="2:6" ht="13.5" customHeight="1">
      <c r="B101" s="17"/>
      <c r="D101" s="18"/>
      <c r="E101" s="26"/>
      <c r="F101" s="26"/>
    </row>
    <row r="102" spans="3:6" ht="12.75" customHeight="1">
      <c r="C102" s="17"/>
      <c r="D102" s="18"/>
      <c r="E102" s="44"/>
      <c r="F102" s="44"/>
    </row>
    <row r="103" spans="3:6" ht="12.75" customHeight="1">
      <c r="C103" s="17"/>
      <c r="D103" s="49"/>
      <c r="E103" s="50"/>
      <c r="F103" s="50"/>
    </row>
    <row r="104" spans="4:6" ht="12.75">
      <c r="D104" s="42"/>
      <c r="E104" s="43"/>
      <c r="F104" s="43"/>
    </row>
    <row r="105" spans="3:6" ht="12.75">
      <c r="C105" s="17"/>
      <c r="D105" s="42"/>
      <c r="E105" s="23"/>
      <c r="F105" s="23"/>
    </row>
    <row r="106" spans="4:6" ht="12.75">
      <c r="D106" s="21"/>
      <c r="E106" s="22"/>
      <c r="F106" s="22"/>
    </row>
    <row r="107" spans="4:6" ht="12.75">
      <c r="D107" s="18"/>
      <c r="E107" s="19"/>
      <c r="F107" s="19"/>
    </row>
    <row r="108" spans="4:6" ht="12.75">
      <c r="D108" s="42"/>
      <c r="E108" s="43"/>
      <c r="F108" s="43"/>
    </row>
    <row r="109" spans="1:6" ht="19.5" customHeight="1">
      <c r="A109" s="53"/>
      <c r="B109" s="6"/>
      <c r="C109" s="6"/>
      <c r="D109" s="6"/>
      <c r="E109" s="53"/>
      <c r="F109" s="53"/>
    </row>
    <row r="110" spans="1:6" ht="15" customHeight="1">
      <c r="A110" s="17"/>
      <c r="D110" s="55"/>
      <c r="E110" s="53"/>
      <c r="F110" s="53"/>
    </row>
    <row r="111" spans="1:6" ht="12.75">
      <c r="A111" s="17"/>
      <c r="B111" s="17"/>
      <c r="D111" s="55"/>
      <c r="E111" s="44"/>
      <c r="F111" s="44"/>
    </row>
    <row r="112" spans="3:6" ht="12.75">
      <c r="C112" s="17"/>
      <c r="D112" s="42"/>
      <c r="E112" s="53"/>
      <c r="F112" s="53"/>
    </row>
    <row r="113" spans="4:6" ht="12.75">
      <c r="D113" s="45"/>
      <c r="E113" s="46"/>
      <c r="F113" s="46"/>
    </row>
    <row r="114" spans="2:6" ht="12.75">
      <c r="B114" s="17"/>
      <c r="D114" s="42"/>
      <c r="E114" s="44"/>
      <c r="F114" s="44"/>
    </row>
    <row r="115" spans="3:6" ht="12.75">
      <c r="C115" s="17"/>
      <c r="D115" s="42"/>
      <c r="E115" s="44"/>
      <c r="F115" s="44"/>
    </row>
    <row r="116" spans="4:6" ht="12.75">
      <c r="D116" s="49"/>
      <c r="E116" s="50"/>
      <c r="F116" s="50"/>
    </row>
    <row r="117" spans="3:6" ht="22.5" customHeight="1">
      <c r="C117" s="17"/>
      <c r="D117" s="42"/>
      <c r="E117" s="51"/>
      <c r="F117" s="51"/>
    </row>
    <row r="118" spans="4:6" ht="12.75">
      <c r="D118" s="42"/>
      <c r="E118" s="50"/>
      <c r="F118" s="50"/>
    </row>
    <row r="119" spans="2:6" ht="12.75">
      <c r="B119" s="17"/>
      <c r="D119" s="47"/>
      <c r="E119" s="53"/>
      <c r="F119" s="53"/>
    </row>
    <row r="120" spans="3:6" ht="12.75">
      <c r="C120" s="17"/>
      <c r="D120" s="47"/>
      <c r="E120" s="54"/>
      <c r="F120" s="54"/>
    </row>
    <row r="121" spans="4:6" ht="12.75">
      <c r="D121" s="49"/>
      <c r="E121" s="46"/>
      <c r="F121" s="46"/>
    </row>
    <row r="122" spans="1:6" ht="13.5" customHeight="1">
      <c r="A122" s="17"/>
      <c r="D122" s="55"/>
      <c r="E122" s="53"/>
      <c r="F122" s="53"/>
    </row>
    <row r="123" spans="2:6" ht="13.5" customHeight="1">
      <c r="B123" s="17"/>
      <c r="D123" s="42"/>
      <c r="E123" s="53"/>
      <c r="F123" s="53"/>
    </row>
    <row r="124" spans="3:6" ht="13.5" customHeight="1">
      <c r="C124" s="17"/>
      <c r="D124" s="42"/>
      <c r="E124" s="44"/>
      <c r="F124" s="44"/>
    </row>
    <row r="125" spans="3:6" ht="12.75">
      <c r="C125" s="17"/>
      <c r="D125" s="49"/>
      <c r="E125" s="46"/>
      <c r="F125" s="46"/>
    </row>
    <row r="126" spans="3:6" ht="12.75">
      <c r="C126" s="17"/>
      <c r="D126" s="42"/>
      <c r="E126" s="44"/>
      <c r="F126" s="44"/>
    </row>
    <row r="127" spans="4:6" ht="12.75">
      <c r="D127" s="21"/>
      <c r="E127" s="22"/>
      <c r="F127" s="22"/>
    </row>
    <row r="128" spans="3:6" ht="12.75">
      <c r="C128" s="17"/>
      <c r="D128" s="47"/>
      <c r="E128" s="23"/>
      <c r="F128" s="23"/>
    </row>
    <row r="129" spans="3:6" ht="12.75">
      <c r="C129" s="17"/>
      <c r="D129" s="49"/>
      <c r="E129" s="50"/>
      <c r="F129" s="50"/>
    </row>
    <row r="130" spans="4:6" ht="12.75">
      <c r="D130" s="21"/>
      <c r="E130" s="27"/>
      <c r="F130" s="27"/>
    </row>
    <row r="131" spans="2:6" ht="12.75">
      <c r="B131" s="17"/>
      <c r="D131" s="18"/>
      <c r="E131" s="26"/>
      <c r="F131" s="26"/>
    </row>
    <row r="132" spans="3:6" ht="12.75">
      <c r="C132" s="17"/>
      <c r="D132" s="18"/>
      <c r="E132" s="44"/>
      <c r="F132" s="44"/>
    </row>
    <row r="133" spans="3:6" ht="12.75">
      <c r="C133" s="17"/>
      <c r="D133" s="49"/>
      <c r="E133" s="50"/>
      <c r="F133" s="50"/>
    </row>
    <row r="134" spans="3:6" ht="12.75">
      <c r="C134" s="17"/>
      <c r="D134" s="49"/>
      <c r="E134" s="50"/>
      <c r="F134" s="50"/>
    </row>
    <row r="135" spans="4:6" ht="12.75">
      <c r="D135" s="42"/>
      <c r="E135" s="43"/>
      <c r="F135" s="43"/>
    </row>
    <row r="136" spans="1:6" ht="18" customHeight="1">
      <c r="A136" s="206"/>
      <c r="B136" s="207"/>
      <c r="C136" s="207"/>
      <c r="D136" s="207"/>
      <c r="E136" s="207"/>
      <c r="F136" s="8"/>
    </row>
    <row r="137" spans="1:6" ht="28.5" customHeight="1">
      <c r="A137" s="57"/>
      <c r="B137" s="57"/>
      <c r="C137" s="57"/>
      <c r="D137" s="58"/>
      <c r="E137" s="20"/>
      <c r="F137" s="107"/>
    </row>
    <row r="139" spans="1:6" ht="12.75">
      <c r="A139" s="17"/>
      <c r="B139" s="17"/>
      <c r="C139" s="17"/>
      <c r="D139" s="29"/>
      <c r="E139" s="5"/>
      <c r="F139" s="5"/>
    </row>
    <row r="140" spans="1:6" ht="12.75">
      <c r="A140" s="17"/>
      <c r="B140" s="17"/>
      <c r="C140" s="17"/>
      <c r="D140" s="29"/>
      <c r="E140" s="5"/>
      <c r="F140" s="5"/>
    </row>
    <row r="141" spans="1:6" ht="17.25" customHeight="1">
      <c r="A141" s="17"/>
      <c r="B141" s="17"/>
      <c r="C141" s="17"/>
      <c r="D141" s="29"/>
      <c r="E141" s="5"/>
      <c r="F141" s="5"/>
    </row>
    <row r="142" spans="1:6" ht="13.5" customHeight="1">
      <c r="A142" s="17"/>
      <c r="B142" s="17"/>
      <c r="C142" s="17"/>
      <c r="D142" s="29"/>
      <c r="E142" s="5"/>
      <c r="F142" s="5"/>
    </row>
    <row r="143" spans="1:6" ht="12.75">
      <c r="A143" s="17"/>
      <c r="B143" s="17"/>
      <c r="C143" s="17"/>
      <c r="D143" s="29"/>
      <c r="E143" s="5"/>
      <c r="F143" s="5"/>
    </row>
    <row r="144" spans="1:3" ht="12.75">
      <c r="A144" s="17"/>
      <c r="B144" s="17"/>
      <c r="C144" s="17"/>
    </row>
    <row r="145" spans="1:6" ht="12.75">
      <c r="A145" s="17"/>
      <c r="B145" s="17"/>
      <c r="C145" s="17"/>
      <c r="D145" s="29"/>
      <c r="E145" s="5"/>
      <c r="F145" s="5"/>
    </row>
    <row r="146" spans="1:6" ht="12.75">
      <c r="A146" s="17"/>
      <c r="B146" s="17"/>
      <c r="C146" s="17"/>
      <c r="D146" s="29"/>
      <c r="E146" s="30"/>
      <c r="F146" s="30"/>
    </row>
    <row r="147" spans="1:6" ht="12.75">
      <c r="A147" s="17"/>
      <c r="B147" s="17"/>
      <c r="C147" s="17"/>
      <c r="D147" s="29"/>
      <c r="E147" s="5"/>
      <c r="F147" s="5"/>
    </row>
    <row r="148" spans="1:6" ht="22.5" customHeight="1">
      <c r="A148" s="17"/>
      <c r="B148" s="17"/>
      <c r="C148" s="17"/>
      <c r="D148" s="29"/>
      <c r="E148" s="51"/>
      <c r="F148" s="51"/>
    </row>
    <row r="149" spans="4:6" ht="22.5" customHeight="1">
      <c r="D149" s="49"/>
      <c r="E149" s="52"/>
      <c r="F149" s="52"/>
    </row>
  </sheetData>
  <sheetProtection/>
  <mergeCells count="4">
    <mergeCell ref="A136:E136"/>
    <mergeCell ref="A1:I1"/>
    <mergeCell ref="B3:I3"/>
    <mergeCell ref="B23:I2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3" max="8" man="1"/>
    <brk id="60" max="9" man="1"/>
    <brk id="12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B1">
      <selection activeCell="E96" sqref="E96"/>
    </sheetView>
  </sheetViews>
  <sheetFormatPr defaultColWidth="9.140625" defaultRowHeight="12.75"/>
  <cols>
    <col min="1" max="1" width="9.28125" style="174" hidden="1" customWidth="1"/>
    <col min="2" max="2" width="11.28125" style="175" customWidth="1"/>
    <col min="3" max="3" width="67.00390625" style="184" customWidth="1"/>
    <col min="4" max="6" width="15.7109375" style="185" customWidth="1"/>
    <col min="7" max="16384" width="9.140625" style="176" customWidth="1"/>
  </cols>
  <sheetData>
    <row r="1" spans="3:6" ht="13.5" thickBot="1">
      <c r="C1" s="214"/>
      <c r="D1" s="215"/>
      <c r="E1" s="215"/>
      <c r="F1" s="215"/>
    </row>
    <row r="2" spans="1:6" ht="39" thickBot="1">
      <c r="A2" s="174" t="s">
        <v>40</v>
      </c>
      <c r="B2" s="73" t="s">
        <v>228</v>
      </c>
      <c r="C2" s="74" t="s">
        <v>8</v>
      </c>
      <c r="D2" s="60" t="s">
        <v>331</v>
      </c>
      <c r="E2" s="166" t="s">
        <v>321</v>
      </c>
      <c r="F2" s="60" t="s">
        <v>332</v>
      </c>
    </row>
    <row r="3" spans="1:6" s="79" customFormat="1" ht="12.75">
      <c r="A3" s="75">
        <f>LEN(B3)</f>
        <v>1</v>
      </c>
      <c r="B3" s="76">
        <v>6</v>
      </c>
      <c r="C3" s="77" t="s">
        <v>229</v>
      </c>
      <c r="D3" s="78">
        <f>D4+D23+D40+D47+D59+D70</f>
        <v>3666196.31</v>
      </c>
      <c r="E3" s="78">
        <f aca="true" t="shared" si="0" ref="E3:E38">F3-D3</f>
        <v>48301.80000000028</v>
      </c>
      <c r="F3" s="78">
        <f>F4+F23+F40+F47+F59+F70</f>
        <v>3714498.1100000003</v>
      </c>
    </row>
    <row r="4" spans="1:6" s="79" customFormat="1" ht="12.75">
      <c r="A4" s="75">
        <f aca="true" t="shared" si="1" ref="A4:A78">LEN(B4)</f>
        <v>2</v>
      </c>
      <c r="B4" s="76">
        <v>63</v>
      </c>
      <c r="C4" s="77" t="s">
        <v>230</v>
      </c>
      <c r="D4" s="78">
        <f>D5+D8+D11+D17</f>
        <v>3296936.06</v>
      </c>
      <c r="E4" s="78">
        <f t="shared" si="0"/>
        <v>8617.970000000205</v>
      </c>
      <c r="F4" s="78">
        <f>F5+F8+F11+F17</f>
        <v>3305554.0300000003</v>
      </c>
    </row>
    <row r="5" spans="1:6" s="79" customFormat="1" ht="12.75">
      <c r="A5" s="75">
        <f t="shared" si="1"/>
        <v>3</v>
      </c>
      <c r="B5" s="76">
        <v>631</v>
      </c>
      <c r="C5" s="77" t="s">
        <v>231</v>
      </c>
      <c r="D5" s="78">
        <f aca="true" t="shared" si="2" ref="D5:F6">D6</f>
        <v>0</v>
      </c>
      <c r="E5" s="78">
        <f t="shared" si="0"/>
        <v>0</v>
      </c>
      <c r="F5" s="78">
        <f t="shared" si="2"/>
        <v>0</v>
      </c>
    </row>
    <row r="6" spans="1:6" s="177" customFormat="1" ht="12.75">
      <c r="A6" s="174">
        <f t="shared" si="1"/>
        <v>4</v>
      </c>
      <c r="B6" s="80">
        <v>6311</v>
      </c>
      <c r="C6" s="81" t="s">
        <v>232</v>
      </c>
      <c r="D6" s="84">
        <f t="shared" si="2"/>
        <v>0</v>
      </c>
      <c r="E6" s="78">
        <f t="shared" si="0"/>
        <v>0</v>
      </c>
      <c r="F6" s="84">
        <f t="shared" si="2"/>
        <v>0</v>
      </c>
    </row>
    <row r="7" spans="1:6" s="180" customFormat="1" ht="12.75">
      <c r="A7" s="178">
        <f t="shared" si="1"/>
        <v>5</v>
      </c>
      <c r="B7" s="82">
        <v>63111</v>
      </c>
      <c r="C7" s="179" t="s">
        <v>233</v>
      </c>
      <c r="D7" s="83">
        <v>0</v>
      </c>
      <c r="E7" s="83">
        <f>F7-D7</f>
        <v>0</v>
      </c>
      <c r="F7" s="83">
        <v>0</v>
      </c>
    </row>
    <row r="8" spans="1:6" s="79" customFormat="1" ht="12.75">
      <c r="A8" s="75">
        <f t="shared" si="1"/>
        <v>3</v>
      </c>
      <c r="B8" s="76">
        <v>632</v>
      </c>
      <c r="C8" s="77" t="s">
        <v>234</v>
      </c>
      <c r="D8" s="78">
        <f>D9</f>
        <v>0</v>
      </c>
      <c r="E8" s="78">
        <f t="shared" si="0"/>
        <v>0</v>
      </c>
      <c r="F8" s="78">
        <f>F9</f>
        <v>0</v>
      </c>
    </row>
    <row r="9" spans="1:6" s="177" customFormat="1" ht="12.75">
      <c r="A9" s="174">
        <f t="shared" si="1"/>
        <v>4</v>
      </c>
      <c r="B9" s="80">
        <v>6321</v>
      </c>
      <c r="C9" s="81" t="s">
        <v>235</v>
      </c>
      <c r="D9" s="84">
        <f>SUM(D10)</f>
        <v>0</v>
      </c>
      <c r="E9" s="78">
        <f t="shared" si="0"/>
        <v>0</v>
      </c>
      <c r="F9" s="84">
        <f>SUM(F10)</f>
        <v>0</v>
      </c>
    </row>
    <row r="10" spans="1:6" s="180" customFormat="1" ht="12.75">
      <c r="A10" s="178">
        <f t="shared" si="1"/>
        <v>5</v>
      </c>
      <c r="B10" s="82">
        <v>63211</v>
      </c>
      <c r="C10" s="179" t="s">
        <v>235</v>
      </c>
      <c r="D10" s="83">
        <v>0</v>
      </c>
      <c r="E10" s="83">
        <f>F10-D10</f>
        <v>0</v>
      </c>
      <c r="F10" s="83">
        <v>0</v>
      </c>
    </row>
    <row r="11" spans="1:6" s="79" customFormat="1" ht="12.75">
      <c r="A11" s="75">
        <f t="shared" si="1"/>
        <v>3</v>
      </c>
      <c r="B11" s="76">
        <v>636</v>
      </c>
      <c r="C11" s="77" t="s">
        <v>236</v>
      </c>
      <c r="D11" s="78">
        <f>D12+D15</f>
        <v>3291113.7</v>
      </c>
      <c r="E11" s="78">
        <f t="shared" si="0"/>
        <v>8337.669999999925</v>
      </c>
      <c r="F11" s="78">
        <f>F12+F15</f>
        <v>3299451.37</v>
      </c>
    </row>
    <row r="12" spans="1:6" s="177" customFormat="1" ht="12.75">
      <c r="A12" s="174">
        <f t="shared" si="1"/>
        <v>4</v>
      </c>
      <c r="B12" s="80">
        <v>6361</v>
      </c>
      <c r="C12" s="81" t="s">
        <v>237</v>
      </c>
      <c r="D12" s="84">
        <f>SUM(D13:D14)</f>
        <v>3291113.7</v>
      </c>
      <c r="E12" s="78">
        <f t="shared" si="0"/>
        <v>8337.669999999925</v>
      </c>
      <c r="F12" s="84">
        <f>F13+F14</f>
        <v>3299451.37</v>
      </c>
    </row>
    <row r="13" spans="1:6" s="180" customFormat="1" ht="25.5">
      <c r="A13" s="178">
        <f t="shared" si="1"/>
        <v>5</v>
      </c>
      <c r="B13" s="82">
        <v>63612</v>
      </c>
      <c r="C13" s="179" t="s">
        <v>325</v>
      </c>
      <c r="D13" s="83">
        <v>3256113.7</v>
      </c>
      <c r="E13" s="83">
        <f t="shared" si="0"/>
        <v>8337.669999999925</v>
      </c>
      <c r="F13" s="83">
        <f>SUM('PLAN PRIHODA'!B5:I5)</f>
        <v>3264451.37</v>
      </c>
    </row>
    <row r="14" spans="1:6" s="180" customFormat="1" ht="25.5">
      <c r="A14" s="178"/>
      <c r="B14" s="82">
        <v>63613</v>
      </c>
      <c r="C14" s="179" t="s">
        <v>326</v>
      </c>
      <c r="D14" s="83">
        <v>35000</v>
      </c>
      <c r="E14" s="83">
        <f>F14-D14</f>
        <v>0</v>
      </c>
      <c r="F14" s="83">
        <v>35000</v>
      </c>
    </row>
    <row r="15" spans="1:6" s="177" customFormat="1" ht="25.5">
      <c r="A15" s="174">
        <f t="shared" si="1"/>
        <v>4</v>
      </c>
      <c r="B15" s="80">
        <v>6362</v>
      </c>
      <c r="C15" s="81" t="s">
        <v>238</v>
      </c>
      <c r="D15" s="84">
        <f>D16</f>
        <v>0</v>
      </c>
      <c r="E15" s="78">
        <f t="shared" si="0"/>
        <v>0</v>
      </c>
      <c r="F15" s="84">
        <f>F16</f>
        <v>0</v>
      </c>
    </row>
    <row r="16" spans="1:6" s="180" customFormat="1" ht="25.5">
      <c r="A16" s="178">
        <f t="shared" si="1"/>
        <v>5</v>
      </c>
      <c r="B16" s="82">
        <v>63621</v>
      </c>
      <c r="C16" s="179" t="s">
        <v>238</v>
      </c>
      <c r="D16" s="83">
        <v>0</v>
      </c>
      <c r="E16" s="83">
        <f aca="true" t="shared" si="3" ref="E16:E22">F16-D16</f>
        <v>0</v>
      </c>
      <c r="F16" s="83"/>
    </row>
    <row r="17" spans="1:6" s="180" customFormat="1" ht="12.75">
      <c r="A17" s="178"/>
      <c r="B17" s="76">
        <v>638</v>
      </c>
      <c r="C17" s="77" t="s">
        <v>333</v>
      </c>
      <c r="D17" s="78">
        <f>D18</f>
        <v>5822.36</v>
      </c>
      <c r="E17" s="78">
        <f t="shared" si="3"/>
        <v>280.3000000000002</v>
      </c>
      <c r="F17" s="78">
        <f>F18</f>
        <v>6102.66</v>
      </c>
    </row>
    <row r="18" spans="1:6" s="180" customFormat="1" ht="12.75">
      <c r="A18" s="178"/>
      <c r="B18" s="80">
        <v>6381</v>
      </c>
      <c r="C18" s="81" t="s">
        <v>334</v>
      </c>
      <c r="D18" s="84">
        <f>SUM(D19:D22)</f>
        <v>5822.36</v>
      </c>
      <c r="E18" s="78">
        <f t="shared" si="3"/>
        <v>280.3000000000002</v>
      </c>
      <c r="F18" s="84">
        <f>SUM(F19:F22)</f>
        <v>6102.66</v>
      </c>
    </row>
    <row r="19" spans="1:6" s="180" customFormat="1" ht="12.75">
      <c r="A19" s="178"/>
      <c r="B19" s="82">
        <v>63811</v>
      </c>
      <c r="C19" s="179" t="s">
        <v>335</v>
      </c>
      <c r="D19" s="83">
        <v>5822.36</v>
      </c>
      <c r="E19" s="83">
        <f t="shared" si="3"/>
        <v>280.3000000000002</v>
      </c>
      <c r="F19" s="83">
        <f>'PLAN PRIHODA'!E7</f>
        <v>6102.66</v>
      </c>
    </row>
    <row r="20" spans="1:6" s="180" customFormat="1" ht="12.75">
      <c r="A20" s="178"/>
      <c r="B20" s="82">
        <v>63812</v>
      </c>
      <c r="C20" s="179" t="s">
        <v>336</v>
      </c>
      <c r="D20" s="83">
        <v>0</v>
      </c>
      <c r="E20" s="83">
        <f t="shared" si="3"/>
        <v>0</v>
      </c>
      <c r="F20" s="83">
        <v>0</v>
      </c>
    </row>
    <row r="21" spans="1:6" s="180" customFormat="1" ht="25.5">
      <c r="A21" s="178"/>
      <c r="B21" s="82">
        <v>63813</v>
      </c>
      <c r="C21" s="179" t="s">
        <v>337</v>
      </c>
      <c r="D21" s="83">
        <v>0</v>
      </c>
      <c r="E21" s="83">
        <f t="shared" si="3"/>
        <v>0</v>
      </c>
      <c r="F21" s="83">
        <v>0</v>
      </c>
    </row>
    <row r="22" spans="1:6" s="180" customFormat="1" ht="25.5">
      <c r="A22" s="178"/>
      <c r="B22" s="82">
        <v>63814</v>
      </c>
      <c r="C22" s="179" t="s">
        <v>338</v>
      </c>
      <c r="D22" s="83">
        <v>0</v>
      </c>
      <c r="E22" s="83">
        <f t="shared" si="3"/>
        <v>0</v>
      </c>
      <c r="F22" s="83">
        <v>0</v>
      </c>
    </row>
    <row r="23" spans="1:6" s="79" customFormat="1" ht="12.75">
      <c r="A23" s="75">
        <f t="shared" si="1"/>
        <v>2</v>
      </c>
      <c r="B23" s="76">
        <v>64</v>
      </c>
      <c r="C23" s="77" t="s">
        <v>239</v>
      </c>
      <c r="D23" s="78">
        <f>D24+D32</f>
        <v>30</v>
      </c>
      <c r="E23" s="78">
        <f t="shared" si="0"/>
        <v>-20</v>
      </c>
      <c r="F23" s="78">
        <f>F24+F32</f>
        <v>10</v>
      </c>
    </row>
    <row r="24" spans="1:6" s="79" customFormat="1" ht="12.75">
      <c r="A24" s="75">
        <f t="shared" si="1"/>
        <v>3</v>
      </c>
      <c r="B24" s="76">
        <v>641</v>
      </c>
      <c r="C24" s="77" t="s">
        <v>240</v>
      </c>
      <c r="D24" s="78">
        <f>D25+D28+D30</f>
        <v>30</v>
      </c>
      <c r="E24" s="78">
        <f t="shared" si="0"/>
        <v>-20</v>
      </c>
      <c r="F24" s="78">
        <f>F25+F28+F30</f>
        <v>10</v>
      </c>
    </row>
    <row r="25" spans="1:6" s="177" customFormat="1" ht="12.75">
      <c r="A25" s="174">
        <f t="shared" si="1"/>
        <v>4</v>
      </c>
      <c r="B25" s="80">
        <v>6413</v>
      </c>
      <c r="C25" s="81" t="s">
        <v>241</v>
      </c>
      <c r="D25" s="84">
        <f>D26+D27</f>
        <v>30</v>
      </c>
      <c r="E25" s="78">
        <f t="shared" si="0"/>
        <v>-20</v>
      </c>
      <c r="F25" s="84">
        <f>F26+F27</f>
        <v>10</v>
      </c>
    </row>
    <row r="26" spans="1:6" s="180" customFormat="1" ht="12.75">
      <c r="A26" s="178">
        <f t="shared" si="1"/>
        <v>5</v>
      </c>
      <c r="B26" s="82">
        <v>64131</v>
      </c>
      <c r="C26" s="179" t="s">
        <v>242</v>
      </c>
      <c r="D26" s="83">
        <v>0</v>
      </c>
      <c r="E26" s="83">
        <f t="shared" si="0"/>
        <v>0</v>
      </c>
      <c r="F26" s="83">
        <v>0</v>
      </c>
    </row>
    <row r="27" spans="1:6" s="180" customFormat="1" ht="12.75">
      <c r="A27" s="178">
        <f t="shared" si="1"/>
        <v>5</v>
      </c>
      <c r="B27" s="82">
        <v>64132</v>
      </c>
      <c r="C27" s="179" t="s">
        <v>243</v>
      </c>
      <c r="D27" s="83">
        <v>30</v>
      </c>
      <c r="E27" s="83">
        <f t="shared" si="0"/>
        <v>-20</v>
      </c>
      <c r="F27" s="83">
        <f>SUM('PLAN PRIHODA'!B8:I8)</f>
        <v>10</v>
      </c>
    </row>
    <row r="28" spans="1:6" s="177" customFormat="1" ht="12.75">
      <c r="A28" s="174">
        <f t="shared" si="1"/>
        <v>4</v>
      </c>
      <c r="B28" s="80">
        <v>6415</v>
      </c>
      <c r="C28" s="81" t="s">
        <v>244</v>
      </c>
      <c r="D28" s="84">
        <f>D29</f>
        <v>0</v>
      </c>
      <c r="E28" s="78">
        <f t="shared" si="0"/>
        <v>0</v>
      </c>
      <c r="F28" s="84">
        <f>F29</f>
        <v>0</v>
      </c>
    </row>
    <row r="29" spans="1:6" s="180" customFormat="1" ht="12.75">
      <c r="A29" s="178">
        <f t="shared" si="1"/>
        <v>5</v>
      </c>
      <c r="B29" s="82">
        <v>64151</v>
      </c>
      <c r="C29" s="179" t="s">
        <v>245</v>
      </c>
      <c r="D29" s="83">
        <v>0</v>
      </c>
      <c r="E29" s="83">
        <f>F29-D29</f>
        <v>0</v>
      </c>
      <c r="F29" s="83">
        <v>0</v>
      </c>
    </row>
    <row r="30" spans="1:6" s="177" customFormat="1" ht="12.75">
      <c r="A30" s="174">
        <f t="shared" si="1"/>
        <v>4</v>
      </c>
      <c r="B30" s="80">
        <v>6419</v>
      </c>
      <c r="C30" s="81" t="s">
        <v>246</v>
      </c>
      <c r="D30" s="84">
        <f>D31</f>
        <v>0</v>
      </c>
      <c r="E30" s="78">
        <f t="shared" si="0"/>
        <v>0</v>
      </c>
      <c r="F30" s="84">
        <f>F31</f>
        <v>0</v>
      </c>
    </row>
    <row r="31" spans="1:6" s="180" customFormat="1" ht="12.75">
      <c r="A31" s="178">
        <f t="shared" si="1"/>
        <v>5</v>
      </c>
      <c r="B31" s="82">
        <v>64199</v>
      </c>
      <c r="C31" s="179" t="s">
        <v>246</v>
      </c>
      <c r="D31" s="83">
        <v>0</v>
      </c>
      <c r="E31" s="83">
        <f>F31-D31</f>
        <v>0</v>
      </c>
      <c r="F31" s="83">
        <v>0</v>
      </c>
    </row>
    <row r="32" spans="1:6" s="79" customFormat="1" ht="12.75">
      <c r="A32" s="75">
        <f t="shared" si="1"/>
        <v>3</v>
      </c>
      <c r="B32" s="76">
        <v>642</v>
      </c>
      <c r="C32" s="77" t="s">
        <v>247</v>
      </c>
      <c r="D32" s="78">
        <f>D33+D35+D38</f>
        <v>0</v>
      </c>
      <c r="E32" s="78">
        <f t="shared" si="0"/>
        <v>0</v>
      </c>
      <c r="F32" s="78">
        <f>F33+F35+F38</f>
        <v>0</v>
      </c>
    </row>
    <row r="33" spans="1:6" s="182" customFormat="1" ht="12.75">
      <c r="A33" s="174">
        <f t="shared" si="1"/>
        <v>4</v>
      </c>
      <c r="B33" s="80">
        <v>6421</v>
      </c>
      <c r="C33" s="81" t="s">
        <v>248</v>
      </c>
      <c r="D33" s="181">
        <f>SUM(D34:D34)</f>
        <v>0</v>
      </c>
      <c r="E33" s="78">
        <f t="shared" si="0"/>
        <v>0</v>
      </c>
      <c r="F33" s="181">
        <f>SUM(F34:F34)</f>
        <v>0</v>
      </c>
    </row>
    <row r="34" spans="1:6" s="183" customFormat="1" ht="25.5">
      <c r="A34" s="178">
        <f t="shared" si="1"/>
        <v>5</v>
      </c>
      <c r="B34" s="82">
        <v>64219</v>
      </c>
      <c r="C34" s="179" t="s">
        <v>249</v>
      </c>
      <c r="D34" s="85">
        <v>0</v>
      </c>
      <c r="E34" s="83">
        <f>F34-D34</f>
        <v>0</v>
      </c>
      <c r="F34" s="85">
        <v>0</v>
      </c>
    </row>
    <row r="35" spans="1:6" s="177" customFormat="1" ht="12.75">
      <c r="A35" s="174">
        <f t="shared" si="1"/>
        <v>4</v>
      </c>
      <c r="B35" s="80">
        <v>6422</v>
      </c>
      <c r="C35" s="81" t="s">
        <v>250</v>
      </c>
      <c r="D35" s="84">
        <f>SUM(D36:D37)</f>
        <v>0</v>
      </c>
      <c r="E35" s="78">
        <f t="shared" si="0"/>
        <v>0</v>
      </c>
      <c r="F35" s="84">
        <f>SUM(F36:F37)</f>
        <v>0</v>
      </c>
    </row>
    <row r="36" spans="1:6" s="180" customFormat="1" ht="12.75">
      <c r="A36" s="178">
        <f t="shared" si="1"/>
        <v>5</v>
      </c>
      <c r="B36" s="82">
        <v>64225</v>
      </c>
      <c r="C36" s="179" t="s">
        <v>251</v>
      </c>
      <c r="D36" s="83">
        <v>0</v>
      </c>
      <c r="E36" s="83">
        <f>F36-D36</f>
        <v>0</v>
      </c>
      <c r="F36" s="83">
        <v>0</v>
      </c>
    </row>
    <row r="37" spans="1:6" s="180" customFormat="1" ht="12.75">
      <c r="A37" s="178">
        <f t="shared" si="1"/>
        <v>5</v>
      </c>
      <c r="B37" s="82">
        <v>64229</v>
      </c>
      <c r="C37" s="179" t="s">
        <v>252</v>
      </c>
      <c r="D37" s="86">
        <v>0</v>
      </c>
      <c r="E37" s="83">
        <f>F37-D37</f>
        <v>0</v>
      </c>
      <c r="F37" s="86">
        <v>0</v>
      </c>
    </row>
    <row r="38" spans="1:6" s="177" customFormat="1" ht="12.75">
      <c r="A38" s="174">
        <f t="shared" si="1"/>
        <v>4</v>
      </c>
      <c r="B38" s="80">
        <v>6429</v>
      </c>
      <c r="C38" s="81" t="s">
        <v>253</v>
      </c>
      <c r="D38" s="84">
        <f>D39</f>
        <v>0</v>
      </c>
      <c r="E38" s="78">
        <f t="shared" si="0"/>
        <v>0</v>
      </c>
      <c r="F38" s="84">
        <f>F39</f>
        <v>0</v>
      </c>
    </row>
    <row r="39" spans="1:6" s="180" customFormat="1" ht="12.75">
      <c r="A39" s="178">
        <f t="shared" si="1"/>
        <v>5</v>
      </c>
      <c r="B39" s="82">
        <v>64299</v>
      </c>
      <c r="C39" s="179" t="s">
        <v>253</v>
      </c>
      <c r="D39" s="83">
        <v>0</v>
      </c>
      <c r="E39" s="83">
        <f aca="true" t="shared" si="4" ref="E39:E71">F39-D39</f>
        <v>0</v>
      </c>
      <c r="F39" s="83">
        <v>0</v>
      </c>
    </row>
    <row r="40" spans="1:6" s="79" customFormat="1" ht="25.5">
      <c r="A40" s="75">
        <f t="shared" si="1"/>
        <v>2</v>
      </c>
      <c r="B40" s="76">
        <v>65</v>
      </c>
      <c r="C40" s="77" t="s">
        <v>254</v>
      </c>
      <c r="D40" s="78">
        <f aca="true" t="shared" si="5" ref="D40:F41">D41</f>
        <v>0</v>
      </c>
      <c r="E40" s="78">
        <f t="shared" si="4"/>
        <v>29238.92</v>
      </c>
      <c r="F40" s="78">
        <f t="shared" si="5"/>
        <v>29238.92</v>
      </c>
    </row>
    <row r="41" spans="1:6" s="79" customFormat="1" ht="12.75">
      <c r="A41" s="75">
        <f t="shared" si="1"/>
        <v>3</v>
      </c>
      <c r="B41" s="76">
        <v>652</v>
      </c>
      <c r="C41" s="77" t="s">
        <v>255</v>
      </c>
      <c r="D41" s="78">
        <f t="shared" si="5"/>
        <v>0</v>
      </c>
      <c r="E41" s="78">
        <f t="shared" si="4"/>
        <v>29238.92</v>
      </c>
      <c r="F41" s="78">
        <f t="shared" si="5"/>
        <v>29238.92</v>
      </c>
    </row>
    <row r="42" spans="1:6" s="177" customFormat="1" ht="12.75">
      <c r="A42" s="174">
        <f t="shared" si="1"/>
        <v>4</v>
      </c>
      <c r="B42" s="80">
        <v>6526</v>
      </c>
      <c r="C42" s="81" t="s">
        <v>256</v>
      </c>
      <c r="D42" s="84">
        <f>D43+D44+D45+D46</f>
        <v>0</v>
      </c>
      <c r="E42" s="84">
        <f t="shared" si="4"/>
        <v>29238.92</v>
      </c>
      <c r="F42" s="84">
        <f>F43+F44+F45+F46</f>
        <v>29238.92</v>
      </c>
    </row>
    <row r="43" spans="1:6" s="177" customFormat="1" ht="12.75">
      <c r="A43" s="174"/>
      <c r="B43" s="80">
        <v>65264</v>
      </c>
      <c r="C43" s="81" t="s">
        <v>323</v>
      </c>
      <c r="D43" s="84">
        <v>0</v>
      </c>
      <c r="E43" s="83">
        <f t="shared" si="4"/>
        <v>0</v>
      </c>
      <c r="F43" s="84">
        <v>0</v>
      </c>
    </row>
    <row r="44" spans="1:6" s="180" customFormat="1" ht="12.75">
      <c r="A44" s="178">
        <f t="shared" si="1"/>
        <v>5</v>
      </c>
      <c r="B44" s="82">
        <v>65267</v>
      </c>
      <c r="C44" s="179" t="s">
        <v>257</v>
      </c>
      <c r="D44" s="83">
        <v>0</v>
      </c>
      <c r="E44" s="83">
        <f t="shared" si="4"/>
        <v>395.9</v>
      </c>
      <c r="F44" s="83">
        <f>SUM('PLAN PRIHODA'!B10:I10)</f>
        <v>395.9</v>
      </c>
    </row>
    <row r="45" spans="1:6" s="180" customFormat="1" ht="12.75">
      <c r="A45" s="178">
        <f t="shared" si="1"/>
        <v>5</v>
      </c>
      <c r="B45" s="82">
        <v>65268</v>
      </c>
      <c r="C45" s="179" t="s">
        <v>258</v>
      </c>
      <c r="D45" s="83">
        <v>0</v>
      </c>
      <c r="E45" s="83">
        <f t="shared" si="4"/>
        <v>8778.02</v>
      </c>
      <c r="F45" s="83">
        <f>SUM('PLAN PRIHODA'!B11:I11)</f>
        <v>8778.02</v>
      </c>
    </row>
    <row r="46" spans="1:6" s="180" customFormat="1" ht="12.75">
      <c r="A46" s="178">
        <f t="shared" si="1"/>
        <v>5</v>
      </c>
      <c r="B46" s="82">
        <v>65269</v>
      </c>
      <c r="C46" s="179" t="s">
        <v>259</v>
      </c>
      <c r="D46" s="83">
        <v>0</v>
      </c>
      <c r="E46" s="83">
        <f t="shared" si="4"/>
        <v>20065</v>
      </c>
      <c r="F46" s="83">
        <f>SUM('PLAN PRIHODA'!B12:I12)</f>
        <v>20065</v>
      </c>
    </row>
    <row r="47" spans="1:6" s="79" customFormat="1" ht="25.5">
      <c r="A47" s="75">
        <f t="shared" si="1"/>
        <v>2</v>
      </c>
      <c r="B47" s="76">
        <v>66</v>
      </c>
      <c r="C47" s="77" t="s">
        <v>260</v>
      </c>
      <c r="D47" s="78">
        <f>D48+D51</f>
        <v>9030</v>
      </c>
      <c r="E47" s="78">
        <f t="shared" si="4"/>
        <v>3125</v>
      </c>
      <c r="F47" s="78">
        <f>F48+F51</f>
        <v>12155</v>
      </c>
    </row>
    <row r="48" spans="1:6" s="79" customFormat="1" ht="12.75">
      <c r="A48" s="75">
        <f t="shared" si="1"/>
        <v>3</v>
      </c>
      <c r="B48" s="76">
        <v>661</v>
      </c>
      <c r="C48" s="77" t="s">
        <v>261</v>
      </c>
      <c r="D48" s="78">
        <f aca="true" t="shared" si="6" ref="D48:F49">D49</f>
        <v>9000</v>
      </c>
      <c r="E48" s="78">
        <f t="shared" si="4"/>
        <v>0</v>
      </c>
      <c r="F48" s="78">
        <f t="shared" si="6"/>
        <v>9000</v>
      </c>
    </row>
    <row r="49" spans="1:6" s="177" customFormat="1" ht="12.75">
      <c r="A49" s="174">
        <f t="shared" si="1"/>
        <v>4</v>
      </c>
      <c r="B49" s="80">
        <v>6615</v>
      </c>
      <c r="C49" s="81" t="s">
        <v>262</v>
      </c>
      <c r="D49" s="84">
        <f t="shared" si="6"/>
        <v>9000</v>
      </c>
      <c r="E49" s="78">
        <f t="shared" si="4"/>
        <v>0</v>
      </c>
      <c r="F49" s="84">
        <f t="shared" si="6"/>
        <v>9000</v>
      </c>
    </row>
    <row r="50" spans="1:6" s="180" customFormat="1" ht="12.75">
      <c r="A50" s="178">
        <f t="shared" si="1"/>
        <v>5</v>
      </c>
      <c r="B50" s="82">
        <v>66151</v>
      </c>
      <c r="C50" s="179" t="s">
        <v>262</v>
      </c>
      <c r="D50" s="83">
        <f>'PLAN PRIHODA'!C13</f>
        <v>9000</v>
      </c>
      <c r="E50" s="83">
        <f t="shared" si="4"/>
        <v>0</v>
      </c>
      <c r="F50" s="83">
        <v>9000</v>
      </c>
    </row>
    <row r="51" spans="1:6" s="79" customFormat="1" ht="12.75">
      <c r="A51" s="75">
        <f t="shared" si="1"/>
        <v>3</v>
      </c>
      <c r="B51" s="76">
        <v>663</v>
      </c>
      <c r="C51" s="77" t="s">
        <v>263</v>
      </c>
      <c r="D51" s="78">
        <f>D52+D56</f>
        <v>30</v>
      </c>
      <c r="E51" s="78">
        <f t="shared" si="4"/>
        <v>3125</v>
      </c>
      <c r="F51" s="78">
        <f>F52+F56</f>
        <v>3155</v>
      </c>
    </row>
    <row r="52" spans="1:6" s="177" customFormat="1" ht="12.75">
      <c r="A52" s="174">
        <f t="shared" si="1"/>
        <v>4</v>
      </c>
      <c r="B52" s="80">
        <v>6631</v>
      </c>
      <c r="C52" s="81" t="s">
        <v>264</v>
      </c>
      <c r="D52" s="84">
        <f>SUM(D53:D55)</f>
        <v>30</v>
      </c>
      <c r="E52" s="78">
        <f t="shared" si="4"/>
        <v>0</v>
      </c>
      <c r="F52" s="84">
        <f>SUM(F53:F55)</f>
        <v>30</v>
      </c>
    </row>
    <row r="53" spans="1:6" s="177" customFormat="1" ht="12.75">
      <c r="A53" s="174"/>
      <c r="B53" s="80">
        <v>66311</v>
      </c>
      <c r="C53" s="81" t="s">
        <v>339</v>
      </c>
      <c r="D53" s="84">
        <v>30</v>
      </c>
      <c r="E53" s="83">
        <f t="shared" si="4"/>
        <v>0</v>
      </c>
      <c r="F53" s="84">
        <f>SUM('PLAN PRIHODA'!B14:I14)</f>
        <v>30</v>
      </c>
    </row>
    <row r="54" spans="1:6" s="177" customFormat="1" ht="12.75">
      <c r="A54" s="174"/>
      <c r="B54" s="80">
        <v>66313</v>
      </c>
      <c r="C54" s="81" t="s">
        <v>327</v>
      </c>
      <c r="D54" s="84">
        <v>0</v>
      </c>
      <c r="E54" s="83">
        <f>F54-D54</f>
        <v>0</v>
      </c>
      <c r="F54" s="84">
        <v>0</v>
      </c>
    </row>
    <row r="55" spans="1:6" s="180" customFormat="1" ht="12.75">
      <c r="A55" s="178">
        <f t="shared" si="1"/>
        <v>5</v>
      </c>
      <c r="B55" s="82">
        <v>66314</v>
      </c>
      <c r="C55" s="179" t="s">
        <v>265</v>
      </c>
      <c r="D55" s="83">
        <v>0</v>
      </c>
      <c r="E55" s="83">
        <f t="shared" si="4"/>
        <v>0</v>
      </c>
      <c r="F55" s="83">
        <v>0</v>
      </c>
    </row>
    <row r="56" spans="1:6" s="177" customFormat="1" ht="12.75">
      <c r="A56" s="174">
        <f t="shared" si="1"/>
        <v>4</v>
      </c>
      <c r="B56" s="80">
        <v>6632</v>
      </c>
      <c r="C56" s="81" t="s">
        <v>266</v>
      </c>
      <c r="D56" s="84">
        <f>D57+D58</f>
        <v>0</v>
      </c>
      <c r="E56" s="78">
        <f t="shared" si="4"/>
        <v>3125</v>
      </c>
      <c r="F56" s="84">
        <f>F57+F58</f>
        <v>3125</v>
      </c>
    </row>
    <row r="57" spans="1:6" s="180" customFormat="1" ht="12.75">
      <c r="A57" s="178">
        <f t="shared" si="1"/>
        <v>5</v>
      </c>
      <c r="B57" s="82">
        <v>66322</v>
      </c>
      <c r="C57" s="179" t="s">
        <v>267</v>
      </c>
      <c r="D57" s="83">
        <v>0</v>
      </c>
      <c r="E57" s="83">
        <f t="shared" si="4"/>
        <v>0</v>
      </c>
      <c r="F57" s="83">
        <v>0</v>
      </c>
    </row>
    <row r="58" spans="1:6" s="180" customFormat="1" ht="12.75">
      <c r="A58" s="178"/>
      <c r="B58" s="82">
        <v>66323</v>
      </c>
      <c r="C58" s="179" t="s">
        <v>324</v>
      </c>
      <c r="D58" s="83">
        <v>0</v>
      </c>
      <c r="E58" s="83">
        <f t="shared" si="4"/>
        <v>3125</v>
      </c>
      <c r="F58" s="83">
        <f>SUM('PLAN PRIHODA'!B16:I16)</f>
        <v>3125</v>
      </c>
    </row>
    <row r="59" spans="1:6" s="79" customFormat="1" ht="25.5">
      <c r="A59" s="75">
        <f t="shared" si="1"/>
        <v>2</v>
      </c>
      <c r="B59" s="76">
        <v>67</v>
      </c>
      <c r="C59" s="77" t="s">
        <v>268</v>
      </c>
      <c r="D59" s="78">
        <f>D60+D67</f>
        <v>360200.25</v>
      </c>
      <c r="E59" s="78">
        <f t="shared" si="4"/>
        <v>7339.909999999974</v>
      </c>
      <c r="F59" s="78">
        <f>F60+F67</f>
        <v>367540.16</v>
      </c>
    </row>
    <row r="60" spans="1:6" s="79" customFormat="1" ht="25.5">
      <c r="A60" s="75">
        <f t="shared" si="1"/>
        <v>3</v>
      </c>
      <c r="B60" s="76">
        <v>671</v>
      </c>
      <c r="C60" s="77" t="s">
        <v>269</v>
      </c>
      <c r="D60" s="78">
        <f>D61+D63+D65</f>
        <v>360200.25</v>
      </c>
      <c r="E60" s="78">
        <f t="shared" si="4"/>
        <v>7339.909999999974</v>
      </c>
      <c r="F60" s="78">
        <f>F61+F63+F65</f>
        <v>367540.16</v>
      </c>
    </row>
    <row r="61" spans="1:6" s="177" customFormat="1" ht="12.75">
      <c r="A61" s="174">
        <f t="shared" si="1"/>
        <v>4</v>
      </c>
      <c r="B61" s="80">
        <v>6711</v>
      </c>
      <c r="C61" s="81" t="s">
        <v>270</v>
      </c>
      <c r="D61" s="84">
        <f>SUM(D62)</f>
        <v>360200.25</v>
      </c>
      <c r="E61" s="78">
        <f t="shared" si="4"/>
        <v>7339.909999999974</v>
      </c>
      <c r="F61" s="84">
        <f>SUM(F62)</f>
        <v>367540.16</v>
      </c>
    </row>
    <row r="62" spans="1:6" s="180" customFormat="1" ht="12.75">
      <c r="A62" s="178">
        <f t="shared" si="1"/>
        <v>5</v>
      </c>
      <c r="B62" s="82">
        <v>67111</v>
      </c>
      <c r="C62" s="179" t="s">
        <v>270</v>
      </c>
      <c r="D62" s="83">
        <v>360200.25</v>
      </c>
      <c r="E62" s="83">
        <f t="shared" si="4"/>
        <v>7339.909999999974</v>
      </c>
      <c r="F62" s="83">
        <f>SUM('PLAN PRIHODA'!B17:I17)</f>
        <v>367540.16</v>
      </c>
    </row>
    <row r="63" spans="1:6" s="177" customFormat="1" ht="25.5">
      <c r="A63" s="174">
        <f t="shared" si="1"/>
        <v>4</v>
      </c>
      <c r="B63" s="80">
        <v>6712</v>
      </c>
      <c r="C63" s="81" t="s">
        <v>271</v>
      </c>
      <c r="D63" s="84">
        <f>SUM(D64)</f>
        <v>0</v>
      </c>
      <c r="E63" s="78">
        <f t="shared" si="4"/>
        <v>0</v>
      </c>
      <c r="F63" s="84">
        <f>SUM(F64)</f>
        <v>0</v>
      </c>
    </row>
    <row r="64" spans="1:6" s="180" customFormat="1" ht="25.5">
      <c r="A64" s="178">
        <f t="shared" si="1"/>
        <v>5</v>
      </c>
      <c r="B64" s="82">
        <v>67121</v>
      </c>
      <c r="C64" s="179" t="s">
        <v>271</v>
      </c>
      <c r="D64" s="83">
        <v>0</v>
      </c>
      <c r="E64" s="83">
        <f t="shared" si="4"/>
        <v>0</v>
      </c>
      <c r="F64" s="83">
        <v>0</v>
      </c>
    </row>
    <row r="65" spans="1:6" s="177" customFormat="1" ht="25.5">
      <c r="A65" s="174">
        <f t="shared" si="1"/>
        <v>4</v>
      </c>
      <c r="B65" s="80">
        <v>6714</v>
      </c>
      <c r="C65" s="81" t="s">
        <v>272</v>
      </c>
      <c r="D65" s="84">
        <f>SUM(D66)</f>
        <v>0</v>
      </c>
      <c r="E65" s="78">
        <f t="shared" si="4"/>
        <v>0</v>
      </c>
      <c r="F65" s="84">
        <f>SUM(F66)</f>
        <v>0</v>
      </c>
    </row>
    <row r="66" spans="1:6" s="180" customFormat="1" ht="25.5">
      <c r="A66" s="178">
        <f t="shared" si="1"/>
        <v>5</v>
      </c>
      <c r="B66" s="82">
        <v>67141</v>
      </c>
      <c r="C66" s="179" t="s">
        <v>272</v>
      </c>
      <c r="D66" s="83">
        <v>0</v>
      </c>
      <c r="E66" s="83">
        <f t="shared" si="4"/>
        <v>0</v>
      </c>
      <c r="F66" s="83">
        <v>0</v>
      </c>
    </row>
    <row r="67" spans="1:6" s="79" customFormat="1" ht="12.75">
      <c r="A67" s="75">
        <f t="shared" si="1"/>
        <v>3</v>
      </c>
      <c r="B67" s="76">
        <v>673</v>
      </c>
      <c r="C67" s="77" t="s">
        <v>273</v>
      </c>
      <c r="D67" s="78">
        <f aca="true" t="shared" si="7" ref="D67:F68">SUM(D68)</f>
        <v>0</v>
      </c>
      <c r="E67" s="78">
        <f t="shared" si="4"/>
        <v>0</v>
      </c>
      <c r="F67" s="78">
        <f t="shared" si="7"/>
        <v>0</v>
      </c>
    </row>
    <row r="68" spans="1:6" s="177" customFormat="1" ht="12.75">
      <c r="A68" s="174">
        <f t="shared" si="1"/>
        <v>4</v>
      </c>
      <c r="B68" s="80">
        <v>6731</v>
      </c>
      <c r="C68" s="81" t="s">
        <v>273</v>
      </c>
      <c r="D68" s="84">
        <f t="shared" si="7"/>
        <v>0</v>
      </c>
      <c r="E68" s="78">
        <f t="shared" si="4"/>
        <v>0</v>
      </c>
      <c r="F68" s="84">
        <f t="shared" si="7"/>
        <v>0</v>
      </c>
    </row>
    <row r="69" spans="1:6" s="180" customFormat="1" ht="12.75">
      <c r="A69" s="178">
        <f t="shared" si="1"/>
        <v>5</v>
      </c>
      <c r="B69" s="82">
        <v>67311</v>
      </c>
      <c r="C69" s="179" t="s">
        <v>273</v>
      </c>
      <c r="D69" s="83">
        <v>0</v>
      </c>
      <c r="E69" s="83">
        <f t="shared" si="4"/>
        <v>0</v>
      </c>
      <c r="F69" s="83">
        <v>0</v>
      </c>
    </row>
    <row r="70" spans="1:6" s="79" customFormat="1" ht="12.75">
      <c r="A70" s="75">
        <f t="shared" si="1"/>
        <v>2</v>
      </c>
      <c r="B70" s="76">
        <v>68</v>
      </c>
      <c r="C70" s="77" t="s">
        <v>274</v>
      </c>
      <c r="D70" s="78">
        <f aca="true" t="shared" si="8" ref="D70:F71">D71</f>
        <v>0</v>
      </c>
      <c r="E70" s="78">
        <f t="shared" si="4"/>
        <v>0</v>
      </c>
      <c r="F70" s="78">
        <f t="shared" si="8"/>
        <v>0</v>
      </c>
    </row>
    <row r="71" spans="1:6" s="79" customFormat="1" ht="12.75">
      <c r="A71" s="75">
        <f t="shared" si="1"/>
        <v>3</v>
      </c>
      <c r="B71" s="76">
        <v>683</v>
      </c>
      <c r="C71" s="77" t="s">
        <v>275</v>
      </c>
      <c r="D71" s="78">
        <f t="shared" si="8"/>
        <v>0</v>
      </c>
      <c r="E71" s="78">
        <f t="shared" si="4"/>
        <v>0</v>
      </c>
      <c r="F71" s="78">
        <f t="shared" si="8"/>
        <v>0</v>
      </c>
    </row>
    <row r="72" spans="1:6" s="177" customFormat="1" ht="12.75">
      <c r="A72" s="174">
        <f t="shared" si="1"/>
        <v>4</v>
      </c>
      <c r="B72" s="80">
        <v>6831</v>
      </c>
      <c r="C72" s="81" t="s">
        <v>275</v>
      </c>
      <c r="D72" s="84">
        <f>SUM(D73)</f>
        <v>0</v>
      </c>
      <c r="E72" s="78">
        <f aca="true" t="shared" si="9" ref="E72:E94">F72-D72</f>
        <v>0</v>
      </c>
      <c r="F72" s="84">
        <f>SUM(F73)</f>
        <v>0</v>
      </c>
    </row>
    <row r="73" spans="1:6" s="180" customFormat="1" ht="12.75">
      <c r="A73" s="178">
        <f t="shared" si="1"/>
        <v>5</v>
      </c>
      <c r="B73" s="82">
        <v>68311</v>
      </c>
      <c r="C73" s="179" t="s">
        <v>275</v>
      </c>
      <c r="D73" s="83">
        <v>0</v>
      </c>
      <c r="E73" s="83">
        <f t="shared" si="9"/>
        <v>0</v>
      </c>
      <c r="F73" s="83">
        <v>0</v>
      </c>
    </row>
    <row r="74" spans="1:6" s="79" customFormat="1" ht="12.75">
      <c r="A74" s="75">
        <f t="shared" si="1"/>
        <v>1</v>
      </c>
      <c r="B74" s="76">
        <v>7</v>
      </c>
      <c r="C74" s="77" t="s">
        <v>276</v>
      </c>
      <c r="D74" s="78">
        <f>D75+D79</f>
        <v>1662.6</v>
      </c>
      <c r="E74" s="78">
        <f t="shared" si="9"/>
        <v>0</v>
      </c>
      <c r="F74" s="78">
        <f>F75+F79</f>
        <v>1662.6</v>
      </c>
    </row>
    <row r="75" spans="1:6" s="79" customFormat="1" ht="12.75">
      <c r="A75" s="75">
        <f t="shared" si="1"/>
        <v>2</v>
      </c>
      <c r="B75" s="76">
        <v>71</v>
      </c>
      <c r="C75" s="77" t="s">
        <v>277</v>
      </c>
      <c r="D75" s="78">
        <f>D76</f>
        <v>0</v>
      </c>
      <c r="E75" s="78">
        <f t="shared" si="9"/>
        <v>0</v>
      </c>
      <c r="F75" s="78">
        <f>F76</f>
        <v>0</v>
      </c>
    </row>
    <row r="76" spans="1:6" s="79" customFormat="1" ht="12.75">
      <c r="A76" s="75">
        <f t="shared" si="1"/>
        <v>3</v>
      </c>
      <c r="B76" s="76">
        <v>711</v>
      </c>
      <c r="C76" s="77" t="s">
        <v>278</v>
      </c>
      <c r="D76" s="78">
        <f>D77</f>
        <v>0</v>
      </c>
      <c r="E76" s="78">
        <f t="shared" si="9"/>
        <v>0</v>
      </c>
      <c r="F76" s="78">
        <f>F77</f>
        <v>0</v>
      </c>
    </row>
    <row r="77" spans="1:6" s="177" customFormat="1" ht="12.75">
      <c r="A77" s="174">
        <f t="shared" si="1"/>
        <v>4</v>
      </c>
      <c r="B77" s="80">
        <v>7111</v>
      </c>
      <c r="C77" s="81" t="s">
        <v>150</v>
      </c>
      <c r="D77" s="84">
        <f>D78</f>
        <v>0</v>
      </c>
      <c r="E77" s="78">
        <f t="shared" si="9"/>
        <v>0</v>
      </c>
      <c r="F77" s="84">
        <f>F78</f>
        <v>0</v>
      </c>
    </row>
    <row r="78" spans="1:6" s="180" customFormat="1" ht="12.75">
      <c r="A78" s="178">
        <f t="shared" si="1"/>
        <v>5</v>
      </c>
      <c r="B78" s="82">
        <v>71111</v>
      </c>
      <c r="C78" s="179" t="s">
        <v>279</v>
      </c>
      <c r="D78" s="86">
        <v>0</v>
      </c>
      <c r="E78" s="83">
        <f t="shared" si="9"/>
        <v>0</v>
      </c>
      <c r="F78" s="86">
        <v>0</v>
      </c>
    </row>
    <row r="79" spans="1:6" s="79" customFormat="1" ht="12.75">
      <c r="A79" s="75">
        <f aca="true" t="shared" si="10" ref="A79:A94">LEN(B79)</f>
        <v>2</v>
      </c>
      <c r="B79" s="76">
        <v>72</v>
      </c>
      <c r="C79" s="77" t="s">
        <v>280</v>
      </c>
      <c r="D79" s="78">
        <f>D80+D85</f>
        <v>1662.6</v>
      </c>
      <c r="E79" s="78">
        <f t="shared" si="9"/>
        <v>0</v>
      </c>
      <c r="F79" s="78">
        <f>F80+F85</f>
        <v>1662.6</v>
      </c>
    </row>
    <row r="80" spans="1:6" s="79" customFormat="1" ht="12.75">
      <c r="A80" s="75">
        <f t="shared" si="10"/>
        <v>3</v>
      </c>
      <c r="B80" s="76">
        <v>721</v>
      </c>
      <c r="C80" s="77" t="s">
        <v>281</v>
      </c>
      <c r="D80" s="78">
        <f>D81+D83</f>
        <v>1662.6</v>
      </c>
      <c r="E80" s="78">
        <f t="shared" si="9"/>
        <v>0</v>
      </c>
      <c r="F80" s="78">
        <f>F81+F83</f>
        <v>1662.6</v>
      </c>
    </row>
    <row r="81" spans="1:6" s="177" customFormat="1" ht="12.75">
      <c r="A81" s="174">
        <f t="shared" si="10"/>
        <v>4</v>
      </c>
      <c r="B81" s="80">
        <v>7211</v>
      </c>
      <c r="C81" s="81" t="s">
        <v>282</v>
      </c>
      <c r="D81" s="84">
        <f>D82</f>
        <v>1662.6</v>
      </c>
      <c r="E81" s="78">
        <f t="shared" si="9"/>
        <v>0</v>
      </c>
      <c r="F81" s="84">
        <f>F82</f>
        <v>1662.6</v>
      </c>
    </row>
    <row r="82" spans="1:6" s="180" customFormat="1" ht="12.75">
      <c r="A82" s="178">
        <f t="shared" si="10"/>
        <v>5</v>
      </c>
      <c r="B82" s="82">
        <v>72119</v>
      </c>
      <c r="C82" s="179" t="s">
        <v>283</v>
      </c>
      <c r="D82" s="83">
        <f>'PLAN PRIHODA'!H18</f>
        <v>1662.6</v>
      </c>
      <c r="E82" s="83">
        <f t="shared" si="9"/>
        <v>0</v>
      </c>
      <c r="F82" s="83">
        <v>1662.6</v>
      </c>
    </row>
    <row r="83" spans="1:6" s="177" customFormat="1" ht="12.75">
      <c r="A83" s="174">
        <f t="shared" si="10"/>
        <v>4</v>
      </c>
      <c r="B83" s="80">
        <v>7212</v>
      </c>
      <c r="C83" s="81" t="s">
        <v>162</v>
      </c>
      <c r="D83" s="84">
        <f>D84</f>
        <v>0</v>
      </c>
      <c r="E83" s="78">
        <f t="shared" si="9"/>
        <v>0</v>
      </c>
      <c r="F83" s="84">
        <f>F84</f>
        <v>0</v>
      </c>
    </row>
    <row r="84" spans="1:6" s="180" customFormat="1" ht="12.75">
      <c r="A84" s="178">
        <f t="shared" si="10"/>
        <v>5</v>
      </c>
      <c r="B84" s="82">
        <v>72121</v>
      </c>
      <c r="C84" s="179" t="s">
        <v>284</v>
      </c>
      <c r="D84" s="83">
        <v>0</v>
      </c>
      <c r="E84" s="83">
        <f t="shared" si="9"/>
        <v>0</v>
      </c>
      <c r="F84" s="83">
        <v>0</v>
      </c>
    </row>
    <row r="85" spans="1:6" s="79" customFormat="1" ht="12.75">
      <c r="A85" s="75">
        <f t="shared" si="10"/>
        <v>3</v>
      </c>
      <c r="B85" s="76">
        <v>723</v>
      </c>
      <c r="C85" s="77" t="s">
        <v>285</v>
      </c>
      <c r="D85" s="78">
        <f aca="true" t="shared" si="11" ref="D85:F86">D86</f>
        <v>0</v>
      </c>
      <c r="E85" s="78">
        <f t="shared" si="9"/>
        <v>0</v>
      </c>
      <c r="F85" s="78">
        <f t="shared" si="11"/>
        <v>0</v>
      </c>
    </row>
    <row r="86" spans="1:6" s="177" customFormat="1" ht="12.75">
      <c r="A86" s="174">
        <f t="shared" si="10"/>
        <v>4</v>
      </c>
      <c r="B86" s="80">
        <v>7231</v>
      </c>
      <c r="C86" s="81" t="s">
        <v>180</v>
      </c>
      <c r="D86" s="84">
        <f t="shared" si="11"/>
        <v>0</v>
      </c>
      <c r="E86" s="78">
        <f t="shared" si="9"/>
        <v>0</v>
      </c>
      <c r="F86" s="84">
        <f t="shared" si="11"/>
        <v>0</v>
      </c>
    </row>
    <row r="87" spans="1:6" s="180" customFormat="1" ht="12.75">
      <c r="A87" s="178">
        <f t="shared" si="10"/>
        <v>5</v>
      </c>
      <c r="B87" s="82">
        <v>72311</v>
      </c>
      <c r="C87" s="179" t="s">
        <v>286</v>
      </c>
      <c r="D87" s="83">
        <v>0</v>
      </c>
      <c r="E87" s="83">
        <f t="shared" si="9"/>
        <v>0</v>
      </c>
      <c r="F87" s="83">
        <v>0</v>
      </c>
    </row>
    <row r="88" spans="1:6" s="79" customFormat="1" ht="12.75">
      <c r="A88" s="75">
        <f t="shared" si="10"/>
        <v>1</v>
      </c>
      <c r="B88" s="76">
        <v>8</v>
      </c>
      <c r="C88" s="77" t="s">
        <v>287</v>
      </c>
      <c r="D88" s="78">
        <f>D89</f>
        <v>0</v>
      </c>
      <c r="E88" s="78">
        <f t="shared" si="9"/>
        <v>0</v>
      </c>
      <c r="F88" s="78">
        <f>F89</f>
        <v>0</v>
      </c>
    </row>
    <row r="89" spans="1:6" s="79" customFormat="1" ht="12.75">
      <c r="A89" s="75">
        <f t="shared" si="10"/>
        <v>2</v>
      </c>
      <c r="B89" s="76">
        <v>84</v>
      </c>
      <c r="C89" s="77" t="s">
        <v>288</v>
      </c>
      <c r="D89" s="78">
        <f>D90+D92</f>
        <v>0</v>
      </c>
      <c r="E89" s="78">
        <f t="shared" si="9"/>
        <v>0</v>
      </c>
      <c r="F89" s="78">
        <f>F90+F92</f>
        <v>0</v>
      </c>
    </row>
    <row r="90" spans="1:6" s="79" customFormat="1" ht="25.5">
      <c r="A90" s="75">
        <f t="shared" si="10"/>
        <v>3</v>
      </c>
      <c r="B90" s="76">
        <v>844</v>
      </c>
      <c r="C90" s="77" t="s">
        <v>289</v>
      </c>
      <c r="D90" s="78">
        <f>D91</f>
        <v>0</v>
      </c>
      <c r="E90" s="78">
        <f t="shared" si="9"/>
        <v>0</v>
      </c>
      <c r="F90" s="78">
        <f>F91</f>
        <v>0</v>
      </c>
    </row>
    <row r="91" spans="1:6" s="177" customFormat="1" ht="12.75">
      <c r="A91" s="174">
        <f t="shared" si="10"/>
        <v>4</v>
      </c>
      <c r="B91" s="80">
        <v>8443</v>
      </c>
      <c r="C91" s="81" t="s">
        <v>290</v>
      </c>
      <c r="D91" s="84">
        <v>0</v>
      </c>
      <c r="E91" s="78">
        <f t="shared" si="9"/>
        <v>0</v>
      </c>
      <c r="F91" s="84">
        <v>0</v>
      </c>
    </row>
    <row r="92" spans="1:6" s="79" customFormat="1" ht="12.75">
      <c r="A92" s="75">
        <f t="shared" si="10"/>
        <v>3</v>
      </c>
      <c r="B92" s="76">
        <v>847</v>
      </c>
      <c r="C92" s="77" t="s">
        <v>291</v>
      </c>
      <c r="D92" s="78">
        <f aca="true" t="shared" si="12" ref="D92:F93">D93</f>
        <v>0</v>
      </c>
      <c r="E92" s="78">
        <f t="shared" si="9"/>
        <v>0</v>
      </c>
      <c r="F92" s="78">
        <f t="shared" si="12"/>
        <v>0</v>
      </c>
    </row>
    <row r="93" spans="1:6" s="177" customFormat="1" ht="12.75">
      <c r="A93" s="174">
        <f t="shared" si="10"/>
        <v>4</v>
      </c>
      <c r="B93" s="80">
        <v>8471</v>
      </c>
      <c r="C93" s="81" t="s">
        <v>292</v>
      </c>
      <c r="D93" s="84">
        <f t="shared" si="12"/>
        <v>0</v>
      </c>
      <c r="E93" s="78">
        <f t="shared" si="9"/>
        <v>0</v>
      </c>
      <c r="F93" s="84">
        <f t="shared" si="12"/>
        <v>0</v>
      </c>
    </row>
    <row r="94" spans="1:6" s="180" customFormat="1" ht="12.75">
      <c r="A94" s="178">
        <f t="shared" si="10"/>
        <v>5</v>
      </c>
      <c r="B94" s="82">
        <v>84712</v>
      </c>
      <c r="C94" s="179" t="s">
        <v>293</v>
      </c>
      <c r="D94" s="83">
        <v>0</v>
      </c>
      <c r="E94" s="83">
        <f t="shared" si="9"/>
        <v>0</v>
      </c>
      <c r="F94" s="83">
        <v>0</v>
      </c>
    </row>
    <row r="96" spans="4:6" ht="12.75">
      <c r="D96" s="190">
        <f>D3+D74</f>
        <v>3667858.91</v>
      </c>
      <c r="E96" s="190">
        <f>F96-D96</f>
        <v>48301.80000000028</v>
      </c>
      <c r="F96" s="190">
        <f>F3+F74</f>
        <v>3716160.7100000004</v>
      </c>
    </row>
    <row r="99" ht="12.75">
      <c r="F99" s="190"/>
    </row>
  </sheetData>
  <sheetProtection/>
  <mergeCells count="1">
    <mergeCell ref="C1:F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80" r:id="rId1"/>
  <headerFooter>
    <oddHeader>&amp;COPĆI DIO - PRIHODI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506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K1"/>
    </sheetView>
  </sheetViews>
  <sheetFormatPr defaultColWidth="11.421875" defaultRowHeight="12.75"/>
  <cols>
    <col min="1" max="1" width="11.421875" style="32" bestFit="1" customWidth="1"/>
    <col min="2" max="2" width="34.421875" style="33" customWidth="1"/>
    <col min="3" max="3" width="14.28125" style="2" customWidth="1"/>
    <col min="4" max="4" width="15.7109375" style="2" customWidth="1"/>
    <col min="5" max="5" width="12.421875" style="2" bestFit="1" customWidth="1"/>
    <col min="6" max="6" width="14.140625" style="2" bestFit="1" customWidth="1"/>
    <col min="7" max="7" width="12.00390625" style="2" customWidth="1"/>
    <col min="8" max="9" width="10.8515625" style="2" customWidth="1"/>
    <col min="10" max="10" width="14.28125" style="2" customWidth="1"/>
    <col min="11" max="11" width="10.00390625" style="2" bestFit="1" customWidth="1"/>
    <col min="12" max="12" width="11.421875" style="4" customWidth="1"/>
    <col min="13" max="13" width="11.7109375" style="4" bestFit="1" customWidth="1"/>
    <col min="14" max="16" width="11.421875" style="4" customWidth="1"/>
    <col min="17" max="17" width="11.7109375" style="4" bestFit="1" customWidth="1"/>
    <col min="18" max="16384" width="11.421875" style="4" customWidth="1"/>
  </cols>
  <sheetData>
    <row r="1" spans="1:11" ht="24" customHeight="1">
      <c r="A1" s="216" t="s">
        <v>341</v>
      </c>
      <c r="B1" s="217"/>
      <c r="C1" s="217"/>
      <c r="D1" s="217"/>
      <c r="E1" s="217"/>
      <c r="F1" s="217"/>
      <c r="G1" s="217"/>
      <c r="H1" s="217"/>
      <c r="I1" s="217"/>
      <c r="J1" s="217"/>
      <c r="K1" s="218"/>
    </row>
    <row r="2" spans="1:11" s="5" customFormat="1" ht="90.75" customHeight="1">
      <c r="A2" s="36" t="s">
        <v>7</v>
      </c>
      <c r="B2" s="36" t="s">
        <v>8</v>
      </c>
      <c r="C2" s="37" t="s">
        <v>329</v>
      </c>
      <c r="D2" s="38" t="s">
        <v>37</v>
      </c>
      <c r="E2" s="38" t="s">
        <v>34</v>
      </c>
      <c r="F2" s="38" t="s">
        <v>3</v>
      </c>
      <c r="G2" s="38" t="s">
        <v>35</v>
      </c>
      <c r="H2" s="38" t="s">
        <v>308</v>
      </c>
      <c r="I2" s="38" t="s">
        <v>36</v>
      </c>
      <c r="J2" s="38" t="s">
        <v>4</v>
      </c>
      <c r="K2" s="38" t="s">
        <v>330</v>
      </c>
    </row>
    <row r="3" spans="1:21" ht="12.75">
      <c r="A3" s="31"/>
      <c r="B3" s="8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s="5" customFormat="1" ht="12.75">
      <c r="A4" s="116"/>
      <c r="B4" s="114" t="s">
        <v>23</v>
      </c>
      <c r="C4" s="117">
        <f>C6+C64</f>
        <v>3717290.71</v>
      </c>
      <c r="D4" s="117">
        <f aca="true" t="shared" si="0" ref="D4:K4">D6+D64</f>
        <v>367540.16</v>
      </c>
      <c r="E4" s="117">
        <f t="shared" si="0"/>
        <v>9010</v>
      </c>
      <c r="F4" s="117">
        <f t="shared" si="0"/>
        <v>28843.02</v>
      </c>
      <c r="G4" s="117">
        <f t="shared" si="0"/>
        <v>48826.3</v>
      </c>
      <c r="H4" s="140">
        <f t="shared" si="0"/>
        <v>3253775.7100000004</v>
      </c>
      <c r="I4" s="117">
        <f t="shared" si="0"/>
        <v>3155</v>
      </c>
      <c r="J4" s="117">
        <f t="shared" si="0"/>
        <v>2058.5</v>
      </c>
      <c r="K4" s="117">
        <f t="shared" si="0"/>
        <v>4082.0200000000004</v>
      </c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1:21" ht="12.75">
      <c r="A5" s="31"/>
      <c r="B5" s="8"/>
      <c r="C5" s="109"/>
      <c r="D5" s="109"/>
      <c r="E5" s="109"/>
      <c r="F5" s="109"/>
      <c r="G5" s="109"/>
      <c r="H5" s="141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1:21" s="5" customFormat="1" ht="25.5">
      <c r="A6" s="118" t="s">
        <v>25</v>
      </c>
      <c r="B6" s="119" t="s">
        <v>26</v>
      </c>
      <c r="C6" s="120">
        <f>C8</f>
        <v>3689574.25</v>
      </c>
      <c r="D6" s="120">
        <f aca="true" t="shared" si="1" ref="D6:K6">D8</f>
        <v>344500</v>
      </c>
      <c r="E6" s="120">
        <f t="shared" si="1"/>
        <v>9010</v>
      </c>
      <c r="F6" s="120">
        <f t="shared" si="1"/>
        <v>28843.02</v>
      </c>
      <c r="G6" s="120">
        <f t="shared" si="1"/>
        <v>44150</v>
      </c>
      <c r="H6" s="142">
        <f t="shared" si="1"/>
        <v>3253775.7100000004</v>
      </c>
      <c r="I6" s="120">
        <f t="shared" si="1"/>
        <v>3155</v>
      </c>
      <c r="J6" s="120">
        <f t="shared" si="1"/>
        <v>2058.5</v>
      </c>
      <c r="K6" s="120">
        <f t="shared" si="1"/>
        <v>4082.0200000000004</v>
      </c>
      <c r="L6" s="110"/>
      <c r="M6" s="110"/>
      <c r="N6" s="110"/>
      <c r="O6" s="110"/>
      <c r="P6" s="110"/>
      <c r="Q6" s="110"/>
      <c r="R6" s="110"/>
      <c r="S6" s="110"/>
      <c r="T6" s="110"/>
      <c r="U6" s="110"/>
    </row>
    <row r="7" spans="1:21" s="5" customFormat="1" ht="12.75">
      <c r="A7" s="31"/>
      <c r="B7" s="115"/>
      <c r="C7" s="110"/>
      <c r="D7" s="110"/>
      <c r="E7" s="110"/>
      <c r="F7" s="110"/>
      <c r="G7" s="110"/>
      <c r="H7" s="143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</row>
    <row r="8" spans="1:21" s="5" customFormat="1" ht="17.25" customHeight="1">
      <c r="A8" s="122" t="s">
        <v>24</v>
      </c>
      <c r="B8" s="123" t="s">
        <v>27</v>
      </c>
      <c r="C8" s="124">
        <f aca="true" t="shared" si="2" ref="C8:H8">C9+C50+C61</f>
        <v>3689574.25</v>
      </c>
      <c r="D8" s="124">
        <f t="shared" si="2"/>
        <v>344500</v>
      </c>
      <c r="E8" s="124">
        <f t="shared" si="2"/>
        <v>9010</v>
      </c>
      <c r="F8" s="124">
        <f t="shared" si="2"/>
        <v>28843.02</v>
      </c>
      <c r="G8" s="124">
        <f t="shared" si="2"/>
        <v>44150</v>
      </c>
      <c r="H8" s="142">
        <f t="shared" si="2"/>
        <v>3253775.7100000004</v>
      </c>
      <c r="I8" s="124">
        <f>I9+I50+I61</f>
        <v>3155</v>
      </c>
      <c r="J8" s="124">
        <f>J9+J50+J61</f>
        <v>2058.5</v>
      </c>
      <c r="K8" s="124">
        <f>K9+K50+K61</f>
        <v>4082.0200000000004</v>
      </c>
      <c r="L8" s="110"/>
      <c r="M8" s="110"/>
      <c r="N8" s="110"/>
      <c r="O8" s="110"/>
      <c r="P8" s="110"/>
      <c r="Q8" s="110"/>
      <c r="R8" s="110"/>
      <c r="S8" s="110"/>
      <c r="T8" s="110"/>
      <c r="U8" s="110"/>
    </row>
    <row r="9" spans="1:21" s="5" customFormat="1" ht="12.75">
      <c r="A9" s="125">
        <v>3</v>
      </c>
      <c r="B9" s="126" t="s">
        <v>9</v>
      </c>
      <c r="C9" s="127">
        <f>C10+C18+C46</f>
        <v>3661087.18</v>
      </c>
      <c r="D9" s="127">
        <f aca="true" t="shared" si="3" ref="D9:K9">D10+D18+D46</f>
        <v>340000</v>
      </c>
      <c r="E9" s="127">
        <f t="shared" si="3"/>
        <v>10</v>
      </c>
      <c r="F9" s="127">
        <f t="shared" si="3"/>
        <v>28843.02</v>
      </c>
      <c r="G9" s="127">
        <f t="shared" si="3"/>
        <v>37150</v>
      </c>
      <c r="H9" s="142">
        <f t="shared" si="3"/>
        <v>3253775.7100000004</v>
      </c>
      <c r="I9" s="127">
        <f t="shared" si="3"/>
        <v>30</v>
      </c>
      <c r="J9" s="127">
        <f t="shared" si="3"/>
        <v>395.9</v>
      </c>
      <c r="K9" s="127">
        <f t="shared" si="3"/>
        <v>882.55</v>
      </c>
      <c r="L9" s="110"/>
      <c r="M9" s="110"/>
      <c r="N9" s="110"/>
      <c r="O9" s="110"/>
      <c r="P9" s="110"/>
      <c r="Q9" s="110"/>
      <c r="R9" s="110"/>
      <c r="S9" s="110"/>
      <c r="T9" s="110"/>
      <c r="U9" s="110"/>
    </row>
    <row r="10" spans="1:21" s="5" customFormat="1" ht="12.75">
      <c r="A10" s="128">
        <v>31</v>
      </c>
      <c r="B10" s="129" t="s">
        <v>10</v>
      </c>
      <c r="C10" s="121">
        <f>SUM(C11:C17)</f>
        <v>3241441.5700000003</v>
      </c>
      <c r="D10" s="121">
        <f>SUM(D11:D17)</f>
        <v>0</v>
      </c>
      <c r="E10" s="121">
        <f aca="true" t="shared" si="4" ref="E10:K10">SUM(E11:E17)</f>
        <v>0</v>
      </c>
      <c r="F10" s="121">
        <f t="shared" si="4"/>
        <v>0</v>
      </c>
      <c r="G10" s="121">
        <f t="shared" si="4"/>
        <v>0</v>
      </c>
      <c r="H10" s="142">
        <f t="shared" si="4"/>
        <v>3241441.5700000003</v>
      </c>
      <c r="I10" s="121">
        <f t="shared" si="4"/>
        <v>0</v>
      </c>
      <c r="J10" s="121">
        <f t="shared" si="4"/>
        <v>0</v>
      </c>
      <c r="K10" s="121">
        <f t="shared" si="4"/>
        <v>0</v>
      </c>
      <c r="L10" s="110"/>
      <c r="M10" s="110"/>
      <c r="N10" s="110"/>
      <c r="O10" s="110"/>
      <c r="P10" s="110"/>
      <c r="Q10" s="110"/>
      <c r="R10" s="110"/>
      <c r="S10" s="110"/>
      <c r="T10" s="110"/>
      <c r="U10" s="110"/>
    </row>
    <row r="11" spans="1:21" ht="12.75">
      <c r="A11" s="130">
        <v>3111</v>
      </c>
      <c r="B11" s="131" t="s">
        <v>309</v>
      </c>
      <c r="C11" s="132">
        <f>SUM(D11:K11)</f>
        <v>2610903.87</v>
      </c>
      <c r="D11" s="132"/>
      <c r="E11" s="132"/>
      <c r="F11" s="132"/>
      <c r="G11" s="132"/>
      <c r="H11" s="144">
        <f>2678558.87-67655</f>
        <v>2610903.87</v>
      </c>
      <c r="I11" s="132"/>
      <c r="J11" s="132"/>
      <c r="K11" s="132"/>
      <c r="L11" s="109"/>
      <c r="M11" s="109"/>
      <c r="N11" s="109"/>
      <c r="O11" s="109"/>
      <c r="P11" s="109"/>
      <c r="Q11" s="109"/>
      <c r="R11" s="109"/>
      <c r="S11" s="109"/>
      <c r="T11" s="109"/>
      <c r="U11" s="109"/>
    </row>
    <row r="12" spans="1:21" ht="12.75">
      <c r="A12" s="130">
        <v>3113</v>
      </c>
      <c r="B12" s="131" t="s">
        <v>49</v>
      </c>
      <c r="C12" s="132">
        <f aca="true" t="shared" si="5" ref="C12:C17">SUM(D12:K12)</f>
        <v>67655</v>
      </c>
      <c r="D12" s="132"/>
      <c r="E12" s="132"/>
      <c r="F12" s="132"/>
      <c r="G12" s="132"/>
      <c r="H12" s="144">
        <v>67655</v>
      </c>
      <c r="I12" s="132"/>
      <c r="J12" s="132"/>
      <c r="K12" s="132"/>
      <c r="L12" s="109"/>
      <c r="M12" s="109"/>
      <c r="N12" s="109"/>
      <c r="O12" s="109"/>
      <c r="P12" s="109"/>
      <c r="Q12" s="109"/>
      <c r="R12" s="109"/>
      <c r="S12" s="109"/>
      <c r="T12" s="109"/>
      <c r="U12" s="109"/>
    </row>
    <row r="13" spans="1:21" ht="12.75">
      <c r="A13" s="130">
        <v>3114</v>
      </c>
      <c r="B13" s="131" t="s">
        <v>51</v>
      </c>
      <c r="C13" s="132">
        <f t="shared" si="5"/>
        <v>0</v>
      </c>
      <c r="D13" s="132"/>
      <c r="E13" s="132"/>
      <c r="F13" s="132"/>
      <c r="G13" s="132"/>
      <c r="H13" s="133"/>
      <c r="I13" s="132"/>
      <c r="J13" s="132"/>
      <c r="K13" s="132"/>
      <c r="L13" s="109"/>
      <c r="M13" s="109"/>
      <c r="N13" s="109"/>
      <c r="O13" s="109"/>
      <c r="P13" s="109"/>
      <c r="Q13" s="109"/>
      <c r="R13" s="109"/>
      <c r="S13" s="109"/>
      <c r="T13" s="109"/>
      <c r="U13" s="109"/>
    </row>
    <row r="14" spans="1:21" ht="12.75">
      <c r="A14" s="130">
        <v>3121</v>
      </c>
      <c r="B14" s="131" t="s">
        <v>12</v>
      </c>
      <c r="C14" s="132">
        <f t="shared" si="5"/>
        <v>102170.58</v>
      </c>
      <c r="D14" s="132"/>
      <c r="E14" s="132"/>
      <c r="F14" s="132"/>
      <c r="G14" s="132"/>
      <c r="H14" s="133">
        <f>32170.58+70000</f>
        <v>102170.58</v>
      </c>
      <c r="I14" s="132"/>
      <c r="J14" s="132"/>
      <c r="K14" s="132"/>
      <c r="L14" s="109"/>
      <c r="M14" s="109"/>
      <c r="N14" s="109"/>
      <c r="O14" s="109"/>
      <c r="P14" s="109"/>
      <c r="Q14" s="109"/>
      <c r="R14" s="109"/>
      <c r="S14" s="109"/>
      <c r="T14" s="109"/>
      <c r="U14" s="109"/>
    </row>
    <row r="15" spans="1:21" ht="12.75">
      <c r="A15" s="130">
        <v>3131</v>
      </c>
      <c r="B15" s="131" t="s">
        <v>310</v>
      </c>
      <c r="C15" s="132">
        <f t="shared" si="5"/>
        <v>0</v>
      </c>
      <c r="D15" s="132"/>
      <c r="E15" s="132"/>
      <c r="F15" s="132"/>
      <c r="G15" s="132"/>
      <c r="H15" s="133"/>
      <c r="I15" s="132"/>
      <c r="J15" s="132"/>
      <c r="K15" s="132"/>
      <c r="L15" s="109"/>
      <c r="M15" s="109"/>
      <c r="N15" s="109"/>
      <c r="O15" s="109"/>
      <c r="P15" s="109"/>
      <c r="Q15" s="109"/>
      <c r="R15" s="109"/>
      <c r="S15" s="109"/>
      <c r="T15" s="109"/>
      <c r="U15" s="109"/>
    </row>
    <row r="16" spans="1:21" ht="25.5">
      <c r="A16" s="130">
        <v>3132</v>
      </c>
      <c r="B16" s="131" t="s">
        <v>54</v>
      </c>
      <c r="C16" s="132">
        <f t="shared" si="5"/>
        <v>415176.62</v>
      </c>
      <c r="D16" s="132"/>
      <c r="E16" s="132"/>
      <c r="F16" s="132"/>
      <c r="G16" s="132"/>
      <c r="H16" s="133">
        <v>415176.62</v>
      </c>
      <c r="I16" s="132"/>
      <c r="J16" s="132"/>
      <c r="K16" s="132"/>
      <c r="L16" s="109"/>
      <c r="M16" s="109"/>
      <c r="N16" s="109"/>
      <c r="O16" s="109"/>
      <c r="P16" s="109"/>
      <c r="Q16" s="109"/>
      <c r="R16" s="109"/>
      <c r="S16" s="109"/>
      <c r="T16" s="109"/>
      <c r="U16" s="109"/>
    </row>
    <row r="17" spans="1:21" ht="24">
      <c r="A17" s="134">
        <v>3133</v>
      </c>
      <c r="B17" s="135" t="s">
        <v>56</v>
      </c>
      <c r="C17" s="132">
        <f t="shared" si="5"/>
        <v>45535.5</v>
      </c>
      <c r="D17" s="132"/>
      <c r="E17" s="132"/>
      <c r="F17" s="132"/>
      <c r="G17" s="132"/>
      <c r="H17" s="133">
        <v>45535.5</v>
      </c>
      <c r="I17" s="132"/>
      <c r="J17" s="132"/>
      <c r="K17" s="132"/>
      <c r="L17" s="109"/>
      <c r="M17" s="109"/>
      <c r="N17" s="109"/>
      <c r="O17" s="109"/>
      <c r="P17" s="109"/>
      <c r="Q17" s="109"/>
      <c r="R17" s="109"/>
      <c r="S17" s="109"/>
      <c r="T17" s="109"/>
      <c r="U17" s="109"/>
    </row>
    <row r="18" spans="1:21" s="5" customFormat="1" ht="12.75">
      <c r="A18" s="128">
        <v>32</v>
      </c>
      <c r="B18" s="129" t="s">
        <v>14</v>
      </c>
      <c r="C18" s="121">
        <f>SUM(C19:C45)</f>
        <v>418595.6099999999</v>
      </c>
      <c r="D18" s="121">
        <f>SUM(D19:D45)</f>
        <v>338950</v>
      </c>
      <c r="E18" s="121">
        <f aca="true" t="shared" si="6" ref="E18:K18">SUM(E19:E45)</f>
        <v>10</v>
      </c>
      <c r="F18" s="121">
        <f t="shared" si="6"/>
        <v>28843.02</v>
      </c>
      <c r="G18" s="121">
        <f t="shared" si="6"/>
        <v>37150</v>
      </c>
      <c r="H18" s="121">
        <f t="shared" si="6"/>
        <v>12334.14</v>
      </c>
      <c r="I18" s="121">
        <f t="shared" si="6"/>
        <v>30</v>
      </c>
      <c r="J18" s="121">
        <f t="shared" si="6"/>
        <v>395.9</v>
      </c>
      <c r="K18" s="121">
        <f t="shared" si="6"/>
        <v>882.55</v>
      </c>
      <c r="L18" s="110"/>
      <c r="M18" s="110"/>
      <c r="N18" s="110"/>
      <c r="O18" s="110"/>
      <c r="P18" s="110"/>
      <c r="Q18" s="109"/>
      <c r="R18" s="110"/>
      <c r="S18" s="109"/>
      <c r="T18" s="110"/>
      <c r="U18" s="110"/>
    </row>
    <row r="19" spans="1:21" s="5" customFormat="1" ht="12.75">
      <c r="A19" s="134">
        <v>3211</v>
      </c>
      <c r="B19" s="135" t="s">
        <v>60</v>
      </c>
      <c r="C19" s="132">
        <f aca="true" t="shared" si="7" ref="C19:C45">SUM(D19:K19)</f>
        <v>30597.06</v>
      </c>
      <c r="D19" s="127">
        <v>20364.04</v>
      </c>
      <c r="E19" s="127"/>
      <c r="F19" s="127">
        <v>8778.02</v>
      </c>
      <c r="G19" s="127">
        <v>1455</v>
      </c>
      <c r="H19" s="121"/>
      <c r="I19" s="127"/>
      <c r="J19" s="127"/>
      <c r="K19" s="127"/>
      <c r="L19" s="110"/>
      <c r="M19" s="110"/>
      <c r="N19" s="110"/>
      <c r="O19" s="110"/>
      <c r="P19" s="110"/>
      <c r="Q19" s="109"/>
      <c r="R19" s="110"/>
      <c r="S19" s="109"/>
      <c r="T19" s="110"/>
      <c r="U19" s="110"/>
    </row>
    <row r="20" spans="1:21" s="5" customFormat="1" ht="24">
      <c r="A20" s="134">
        <v>3212</v>
      </c>
      <c r="B20" s="135" t="s">
        <v>62</v>
      </c>
      <c r="C20" s="132">
        <f t="shared" si="7"/>
        <v>89000</v>
      </c>
      <c r="D20" s="127">
        <v>89000</v>
      </c>
      <c r="E20" s="127"/>
      <c r="F20" s="127"/>
      <c r="G20" s="127"/>
      <c r="H20" s="121"/>
      <c r="I20" s="127"/>
      <c r="J20" s="127"/>
      <c r="K20" s="127"/>
      <c r="L20" s="110"/>
      <c r="M20" s="110"/>
      <c r="N20" s="110"/>
      <c r="O20" s="110"/>
      <c r="P20" s="110"/>
      <c r="Q20" s="109"/>
      <c r="R20" s="110"/>
      <c r="S20" s="109"/>
      <c r="T20" s="110"/>
      <c r="U20" s="110"/>
    </row>
    <row r="21" spans="1:21" s="5" customFormat="1" ht="12.75">
      <c r="A21" s="134">
        <v>3213</v>
      </c>
      <c r="B21" s="135" t="s">
        <v>64</v>
      </c>
      <c r="C21" s="132">
        <f t="shared" si="7"/>
        <v>6687</v>
      </c>
      <c r="D21" s="127">
        <v>6687</v>
      </c>
      <c r="E21" s="127"/>
      <c r="F21" s="127"/>
      <c r="G21" s="127"/>
      <c r="H21" s="121"/>
      <c r="I21" s="127"/>
      <c r="J21" s="127"/>
      <c r="K21" s="127"/>
      <c r="L21" s="110"/>
      <c r="M21" s="110"/>
      <c r="N21" s="110"/>
      <c r="O21" s="110"/>
      <c r="P21" s="110"/>
      <c r="Q21" s="109"/>
      <c r="R21" s="110"/>
      <c r="S21" s="109"/>
      <c r="T21" s="110"/>
      <c r="U21" s="110"/>
    </row>
    <row r="22" spans="1:21" s="5" customFormat="1" ht="12.75">
      <c r="A22" s="134">
        <v>3214</v>
      </c>
      <c r="B22" s="135" t="s">
        <v>66</v>
      </c>
      <c r="C22" s="132">
        <f t="shared" si="7"/>
        <v>600</v>
      </c>
      <c r="D22" s="127">
        <v>600</v>
      </c>
      <c r="E22" s="127"/>
      <c r="F22" s="127"/>
      <c r="G22" s="127"/>
      <c r="H22" s="121"/>
      <c r="I22" s="127"/>
      <c r="J22" s="127"/>
      <c r="K22" s="127"/>
      <c r="L22" s="110"/>
      <c r="M22" s="110"/>
      <c r="N22" s="110"/>
      <c r="O22" s="110"/>
      <c r="P22" s="110"/>
      <c r="Q22" s="109"/>
      <c r="R22" s="110"/>
      <c r="S22" s="109"/>
      <c r="T22" s="110"/>
      <c r="U22" s="110"/>
    </row>
    <row r="23" spans="1:21" s="5" customFormat="1" ht="24">
      <c r="A23" s="134">
        <v>3221</v>
      </c>
      <c r="B23" s="135" t="s">
        <v>69</v>
      </c>
      <c r="C23" s="132">
        <f t="shared" si="7"/>
        <v>41823.340000000004</v>
      </c>
      <c r="D23" s="127">
        <v>39483.3</v>
      </c>
      <c r="E23" s="127"/>
      <c r="F23" s="127"/>
      <c r="G23" s="127">
        <v>2340.04</v>
      </c>
      <c r="H23" s="121"/>
      <c r="I23" s="127"/>
      <c r="J23" s="127"/>
      <c r="K23" s="127"/>
      <c r="L23" s="110"/>
      <c r="M23" s="110"/>
      <c r="N23" s="110"/>
      <c r="O23" s="110"/>
      <c r="P23" s="110"/>
      <c r="Q23" s="109"/>
      <c r="R23" s="110"/>
      <c r="S23" s="109"/>
      <c r="T23" s="110"/>
      <c r="U23" s="110"/>
    </row>
    <row r="24" spans="1:21" s="5" customFormat="1" ht="12.75">
      <c r="A24" s="134">
        <v>3222</v>
      </c>
      <c r="B24" s="135" t="s">
        <v>71</v>
      </c>
      <c r="C24" s="132">
        <f t="shared" si="7"/>
        <v>764.22</v>
      </c>
      <c r="D24" s="127">
        <v>0</v>
      </c>
      <c r="E24" s="127"/>
      <c r="F24" s="127"/>
      <c r="G24" s="127">
        <v>764.22</v>
      </c>
      <c r="H24" s="121"/>
      <c r="I24" s="127"/>
      <c r="J24" s="127"/>
      <c r="K24" s="127"/>
      <c r="L24" s="110"/>
      <c r="M24" s="110"/>
      <c r="N24" s="110"/>
      <c r="O24" s="110"/>
      <c r="P24" s="110"/>
      <c r="Q24" s="109"/>
      <c r="R24" s="110"/>
      <c r="S24" s="109"/>
      <c r="T24" s="110"/>
      <c r="U24" s="110"/>
    </row>
    <row r="25" spans="1:21" s="5" customFormat="1" ht="12.75">
      <c r="A25" s="134">
        <v>3223</v>
      </c>
      <c r="B25" s="135" t="s">
        <v>73</v>
      </c>
      <c r="C25" s="132">
        <f t="shared" si="7"/>
        <v>40400</v>
      </c>
      <c r="D25" s="127">
        <v>40400</v>
      </c>
      <c r="E25" s="127"/>
      <c r="F25" s="127"/>
      <c r="G25" s="127"/>
      <c r="H25" s="121"/>
      <c r="I25" s="127"/>
      <c r="J25" s="127"/>
      <c r="K25" s="127"/>
      <c r="L25" s="110"/>
      <c r="M25" s="110"/>
      <c r="N25" s="110"/>
      <c r="O25" s="110"/>
      <c r="P25" s="110"/>
      <c r="Q25" s="109"/>
      <c r="R25" s="110"/>
      <c r="S25" s="109"/>
      <c r="T25" s="110"/>
      <c r="U25" s="110"/>
    </row>
    <row r="26" spans="1:21" s="5" customFormat="1" ht="24">
      <c r="A26" s="134">
        <v>3224</v>
      </c>
      <c r="B26" s="135" t="s">
        <v>75</v>
      </c>
      <c r="C26" s="132">
        <f t="shared" si="7"/>
        <v>9895.9</v>
      </c>
      <c r="D26" s="127">
        <v>9500</v>
      </c>
      <c r="E26" s="127"/>
      <c r="F26" s="127"/>
      <c r="G26" s="127"/>
      <c r="H26" s="121"/>
      <c r="I26" s="127"/>
      <c r="J26" s="127">
        <v>395.9</v>
      </c>
      <c r="K26" s="127"/>
      <c r="L26" s="110"/>
      <c r="M26" s="110"/>
      <c r="N26" s="110"/>
      <c r="O26" s="110"/>
      <c r="P26" s="110"/>
      <c r="Q26" s="109"/>
      <c r="R26" s="110"/>
      <c r="S26" s="109"/>
      <c r="T26" s="110"/>
      <c r="U26" s="110"/>
    </row>
    <row r="27" spans="1:21" ht="12.75">
      <c r="A27" s="134">
        <v>3225</v>
      </c>
      <c r="B27" s="135" t="s">
        <v>77</v>
      </c>
      <c r="C27" s="132">
        <f t="shared" si="7"/>
        <v>8457</v>
      </c>
      <c r="D27" s="132">
        <v>8457</v>
      </c>
      <c r="E27" s="132"/>
      <c r="F27" s="132"/>
      <c r="G27" s="132"/>
      <c r="H27" s="133"/>
      <c r="I27" s="132"/>
      <c r="J27" s="132"/>
      <c r="K27" s="132"/>
      <c r="L27" s="109"/>
      <c r="M27" s="109"/>
      <c r="N27" s="109"/>
      <c r="O27" s="109"/>
      <c r="P27" s="109"/>
      <c r="Q27" s="109"/>
      <c r="R27" s="109"/>
      <c r="S27" s="109"/>
      <c r="T27" s="109"/>
      <c r="U27" s="109"/>
    </row>
    <row r="28" spans="1:21" ht="12.75">
      <c r="A28" s="134">
        <v>3226</v>
      </c>
      <c r="B28" s="135" t="s">
        <v>311</v>
      </c>
      <c r="C28" s="132">
        <f t="shared" si="7"/>
        <v>0</v>
      </c>
      <c r="D28" s="132"/>
      <c r="E28" s="132"/>
      <c r="F28" s="132"/>
      <c r="G28" s="132"/>
      <c r="H28" s="133"/>
      <c r="I28" s="132"/>
      <c r="J28" s="132"/>
      <c r="K28" s="132"/>
      <c r="L28" s="109"/>
      <c r="M28" s="109"/>
      <c r="N28" s="109"/>
      <c r="O28" s="109"/>
      <c r="P28" s="109"/>
      <c r="Q28" s="109"/>
      <c r="R28" s="109"/>
      <c r="S28" s="109"/>
      <c r="T28" s="109"/>
      <c r="U28" s="109"/>
    </row>
    <row r="29" spans="1:21" ht="12.75">
      <c r="A29" s="134">
        <v>3227</v>
      </c>
      <c r="B29" s="135" t="s">
        <v>79</v>
      </c>
      <c r="C29" s="132">
        <f t="shared" si="7"/>
        <v>3454.86</v>
      </c>
      <c r="D29" s="132">
        <v>3454.86</v>
      </c>
      <c r="E29" s="132"/>
      <c r="F29" s="132"/>
      <c r="G29" s="132"/>
      <c r="H29" s="133"/>
      <c r="I29" s="132"/>
      <c r="J29" s="132"/>
      <c r="K29" s="132"/>
      <c r="L29" s="109"/>
      <c r="M29" s="109"/>
      <c r="N29" s="109"/>
      <c r="O29" s="109"/>
      <c r="P29" s="109"/>
      <c r="Q29" s="109"/>
      <c r="R29" s="109"/>
      <c r="S29" s="109"/>
      <c r="T29" s="109"/>
      <c r="U29" s="109"/>
    </row>
    <row r="30" spans="1:21" s="5" customFormat="1" ht="12.75">
      <c r="A30" s="134">
        <v>3231</v>
      </c>
      <c r="B30" s="135" t="s">
        <v>82</v>
      </c>
      <c r="C30" s="132">
        <f t="shared" si="7"/>
        <v>41800.63</v>
      </c>
      <c r="D30" s="127">
        <v>16500</v>
      </c>
      <c r="E30" s="127"/>
      <c r="F30" s="127">
        <v>20065</v>
      </c>
      <c r="G30" s="127">
        <v>5235.63</v>
      </c>
      <c r="H30" s="121"/>
      <c r="I30" s="127"/>
      <c r="J30" s="127"/>
      <c r="K30" s="127"/>
      <c r="L30" s="110"/>
      <c r="M30" s="110"/>
      <c r="N30" s="110"/>
      <c r="O30" s="110"/>
      <c r="P30" s="110"/>
      <c r="Q30" s="109"/>
      <c r="R30" s="110"/>
      <c r="S30" s="109"/>
      <c r="T30" s="110"/>
      <c r="U30" s="110"/>
    </row>
    <row r="31" spans="1:21" s="5" customFormat="1" ht="24">
      <c r="A31" s="134">
        <v>3232</v>
      </c>
      <c r="B31" s="135" t="s">
        <v>84</v>
      </c>
      <c r="C31" s="132">
        <f t="shared" si="7"/>
        <v>7000</v>
      </c>
      <c r="D31" s="127">
        <v>7000</v>
      </c>
      <c r="E31" s="127"/>
      <c r="F31" s="127"/>
      <c r="G31" s="127"/>
      <c r="H31" s="121"/>
      <c r="I31" s="127"/>
      <c r="J31" s="127"/>
      <c r="K31" s="127"/>
      <c r="L31" s="110"/>
      <c r="M31" s="110"/>
      <c r="N31" s="110"/>
      <c r="O31" s="110"/>
      <c r="P31" s="110"/>
      <c r="Q31" s="109"/>
      <c r="R31" s="110"/>
      <c r="S31" s="109"/>
      <c r="T31" s="110"/>
      <c r="U31" s="110"/>
    </row>
    <row r="32" spans="1:21" s="5" customFormat="1" ht="12.75">
      <c r="A32" s="134">
        <v>3233</v>
      </c>
      <c r="B32" s="135" t="s">
        <v>86</v>
      </c>
      <c r="C32" s="132">
        <f t="shared" si="7"/>
        <v>0</v>
      </c>
      <c r="D32" s="127">
        <v>0</v>
      </c>
      <c r="E32" s="127"/>
      <c r="F32" s="127"/>
      <c r="G32" s="127"/>
      <c r="H32" s="121"/>
      <c r="I32" s="127"/>
      <c r="J32" s="127"/>
      <c r="K32" s="127"/>
      <c r="L32" s="110"/>
      <c r="M32" s="110"/>
      <c r="N32" s="110"/>
      <c r="O32" s="110"/>
      <c r="P32" s="110"/>
      <c r="Q32" s="109"/>
      <c r="R32" s="110"/>
      <c r="S32" s="109"/>
      <c r="T32" s="110"/>
      <c r="U32" s="110"/>
    </row>
    <row r="33" spans="1:21" s="5" customFormat="1" ht="12.75">
      <c r="A33" s="134">
        <v>3234</v>
      </c>
      <c r="B33" s="135" t="s">
        <v>88</v>
      </c>
      <c r="C33" s="132">
        <f t="shared" si="7"/>
        <v>20936.76</v>
      </c>
      <c r="D33" s="127">
        <v>20936.76</v>
      </c>
      <c r="E33" s="127"/>
      <c r="F33" s="127"/>
      <c r="G33" s="127"/>
      <c r="H33" s="121"/>
      <c r="I33" s="127"/>
      <c r="J33" s="127"/>
      <c r="K33" s="127"/>
      <c r="L33" s="110"/>
      <c r="M33" s="110"/>
      <c r="N33" s="110"/>
      <c r="O33" s="110"/>
      <c r="P33" s="110"/>
      <c r="Q33" s="109"/>
      <c r="R33" s="110"/>
      <c r="S33" s="109"/>
      <c r="T33" s="110"/>
      <c r="U33" s="110"/>
    </row>
    <row r="34" spans="1:21" s="5" customFormat="1" ht="12.75">
      <c r="A34" s="134">
        <v>3235</v>
      </c>
      <c r="B34" s="135" t="s">
        <v>90</v>
      </c>
      <c r="C34" s="132">
        <f t="shared" si="7"/>
        <v>33000</v>
      </c>
      <c r="D34" s="127">
        <v>33000</v>
      </c>
      <c r="E34" s="127"/>
      <c r="F34" s="127"/>
      <c r="G34" s="127"/>
      <c r="H34" s="121"/>
      <c r="I34" s="127"/>
      <c r="J34" s="127"/>
      <c r="K34" s="127"/>
      <c r="L34" s="110"/>
      <c r="M34" s="110"/>
      <c r="N34" s="110"/>
      <c r="O34" s="110"/>
      <c r="P34" s="110"/>
      <c r="Q34" s="109"/>
      <c r="R34" s="110"/>
      <c r="S34" s="109"/>
      <c r="T34" s="110"/>
      <c r="U34" s="110"/>
    </row>
    <row r="35" spans="1:21" s="5" customFormat="1" ht="12.75">
      <c r="A35" s="134">
        <v>3236</v>
      </c>
      <c r="B35" s="135" t="s">
        <v>92</v>
      </c>
      <c r="C35" s="132">
        <f t="shared" si="7"/>
        <v>5335</v>
      </c>
      <c r="D35" s="127">
        <v>5335</v>
      </c>
      <c r="E35" s="127"/>
      <c r="F35" s="127"/>
      <c r="G35" s="127"/>
      <c r="H35" s="121"/>
      <c r="I35" s="127"/>
      <c r="J35" s="127"/>
      <c r="K35" s="127"/>
      <c r="L35" s="110"/>
      <c r="M35" s="110"/>
      <c r="N35" s="110"/>
      <c r="O35" s="110"/>
      <c r="P35" s="110"/>
      <c r="Q35" s="109"/>
      <c r="R35" s="110"/>
      <c r="S35" s="109"/>
      <c r="T35" s="110"/>
      <c r="U35" s="110"/>
    </row>
    <row r="36" spans="1:21" s="5" customFormat="1" ht="12.75">
      <c r="A36" s="134">
        <v>3237</v>
      </c>
      <c r="B36" s="135" t="s">
        <v>94</v>
      </c>
      <c r="C36" s="132">
        <f t="shared" si="7"/>
        <v>20754.05</v>
      </c>
      <c r="D36" s="127">
        <v>16750</v>
      </c>
      <c r="E36" s="127"/>
      <c r="F36" s="127"/>
      <c r="G36" s="127">
        <v>4000</v>
      </c>
      <c r="H36" s="121"/>
      <c r="I36" s="127"/>
      <c r="J36" s="127"/>
      <c r="K36" s="127">
        <v>4.05</v>
      </c>
      <c r="L36" s="110"/>
      <c r="M36" s="110"/>
      <c r="N36" s="110"/>
      <c r="O36" s="110"/>
      <c r="P36" s="110"/>
      <c r="Q36" s="109"/>
      <c r="R36" s="110"/>
      <c r="S36" s="109"/>
      <c r="T36" s="110"/>
      <c r="U36" s="110"/>
    </row>
    <row r="37" spans="1:21" s="5" customFormat="1" ht="12.75">
      <c r="A37" s="134">
        <v>3238</v>
      </c>
      <c r="B37" s="135" t="s">
        <v>96</v>
      </c>
      <c r="C37" s="132">
        <f t="shared" si="7"/>
        <v>14462.04</v>
      </c>
      <c r="D37" s="127">
        <v>14462.04</v>
      </c>
      <c r="E37" s="127"/>
      <c r="F37" s="127"/>
      <c r="G37" s="127"/>
      <c r="H37" s="121"/>
      <c r="I37" s="127"/>
      <c r="J37" s="127"/>
      <c r="K37" s="127"/>
      <c r="L37" s="110"/>
      <c r="M37" s="110"/>
      <c r="N37" s="110"/>
      <c r="O37" s="110"/>
      <c r="P37" s="110"/>
      <c r="Q37" s="109"/>
      <c r="R37" s="110"/>
      <c r="S37" s="109"/>
      <c r="T37" s="110"/>
      <c r="U37" s="110"/>
    </row>
    <row r="38" spans="1:21" ht="12.75">
      <c r="A38" s="134">
        <v>3239</v>
      </c>
      <c r="B38" s="135" t="s">
        <v>98</v>
      </c>
      <c r="C38" s="132">
        <f t="shared" si="7"/>
        <v>12954.5</v>
      </c>
      <c r="D38" s="132">
        <v>5000</v>
      </c>
      <c r="E38" s="132"/>
      <c r="F38" s="132"/>
      <c r="G38" s="132">
        <v>7954.5</v>
      </c>
      <c r="H38" s="133"/>
      <c r="I38" s="132"/>
      <c r="J38" s="132"/>
      <c r="K38" s="132"/>
      <c r="L38" s="109"/>
      <c r="M38" s="109"/>
      <c r="N38" s="109"/>
      <c r="O38" s="109"/>
      <c r="P38" s="109"/>
      <c r="Q38" s="109"/>
      <c r="R38" s="109"/>
      <c r="S38" s="109"/>
      <c r="T38" s="109"/>
      <c r="U38" s="109"/>
    </row>
    <row r="39" spans="1:21" s="5" customFormat="1" ht="24">
      <c r="A39" s="134">
        <v>3241</v>
      </c>
      <c r="B39" s="135" t="s">
        <v>100</v>
      </c>
      <c r="C39" s="132">
        <f t="shared" si="7"/>
        <v>760</v>
      </c>
      <c r="D39" s="127"/>
      <c r="E39" s="127"/>
      <c r="F39" s="127"/>
      <c r="G39" s="127">
        <v>760</v>
      </c>
      <c r="H39" s="121"/>
      <c r="I39" s="127"/>
      <c r="J39" s="127"/>
      <c r="K39" s="127"/>
      <c r="L39" s="110"/>
      <c r="M39" s="110"/>
      <c r="N39" s="110"/>
      <c r="O39" s="110"/>
      <c r="P39" s="110"/>
      <c r="Q39" s="109"/>
      <c r="R39" s="110"/>
      <c r="S39" s="109"/>
      <c r="T39" s="110"/>
      <c r="U39" s="110"/>
    </row>
    <row r="40" spans="1:21" s="5" customFormat="1" ht="12.75">
      <c r="A40" s="134">
        <v>3291</v>
      </c>
      <c r="B40" s="136" t="s">
        <v>104</v>
      </c>
      <c r="C40" s="132">
        <f t="shared" si="7"/>
        <v>0</v>
      </c>
      <c r="D40" s="127"/>
      <c r="E40" s="127"/>
      <c r="F40" s="127"/>
      <c r="G40" s="127"/>
      <c r="H40" s="121"/>
      <c r="I40" s="127"/>
      <c r="J40" s="127"/>
      <c r="K40" s="127"/>
      <c r="L40" s="110"/>
      <c r="M40" s="110"/>
      <c r="N40" s="110"/>
      <c r="O40" s="110"/>
      <c r="P40" s="110"/>
      <c r="Q40" s="109"/>
      <c r="R40" s="110"/>
      <c r="S40" s="109"/>
      <c r="T40" s="110"/>
      <c r="U40" s="110"/>
    </row>
    <row r="41" spans="1:21" s="5" customFormat="1" ht="12.75">
      <c r="A41" s="134">
        <v>3292</v>
      </c>
      <c r="B41" s="135" t="s">
        <v>106</v>
      </c>
      <c r="C41" s="132">
        <f t="shared" si="7"/>
        <v>1270</v>
      </c>
      <c r="D41" s="127">
        <v>1270</v>
      </c>
      <c r="E41" s="127"/>
      <c r="F41" s="127"/>
      <c r="G41" s="127"/>
      <c r="H41" s="121"/>
      <c r="I41" s="127"/>
      <c r="J41" s="127"/>
      <c r="K41" s="127"/>
      <c r="L41" s="110"/>
      <c r="M41" s="110"/>
      <c r="N41" s="110"/>
      <c r="O41" s="110"/>
      <c r="P41" s="110"/>
      <c r="Q41" s="109"/>
      <c r="R41" s="110"/>
      <c r="S41" s="109"/>
      <c r="T41" s="110"/>
      <c r="U41" s="110"/>
    </row>
    <row r="42" spans="1:21" s="5" customFormat="1" ht="12.75">
      <c r="A42" s="134">
        <v>3293</v>
      </c>
      <c r="B42" s="135" t="s">
        <v>108</v>
      </c>
      <c r="C42" s="132">
        <f t="shared" si="7"/>
        <v>3790</v>
      </c>
      <c r="D42" s="127">
        <v>0</v>
      </c>
      <c r="E42" s="127">
        <v>10</v>
      </c>
      <c r="F42" s="127"/>
      <c r="G42" s="127">
        <v>3250</v>
      </c>
      <c r="H42" s="121"/>
      <c r="I42" s="127">
        <v>30</v>
      </c>
      <c r="J42" s="127"/>
      <c r="K42" s="127">
        <v>500</v>
      </c>
      <c r="L42" s="110"/>
      <c r="M42" s="110"/>
      <c r="N42" s="110"/>
      <c r="O42" s="110"/>
      <c r="P42" s="110"/>
      <c r="Q42" s="109"/>
      <c r="R42" s="110"/>
      <c r="S42" s="109"/>
      <c r="T42" s="110"/>
      <c r="U42" s="110"/>
    </row>
    <row r="43" spans="1:21" s="5" customFormat="1" ht="12.75">
      <c r="A43" s="134">
        <v>3294</v>
      </c>
      <c r="B43" s="135" t="s">
        <v>312</v>
      </c>
      <c r="C43" s="132">
        <f t="shared" si="7"/>
        <v>250</v>
      </c>
      <c r="D43" s="127">
        <v>250</v>
      </c>
      <c r="E43" s="127"/>
      <c r="F43" s="127"/>
      <c r="G43" s="127"/>
      <c r="H43" s="121"/>
      <c r="I43" s="127"/>
      <c r="J43" s="127"/>
      <c r="K43" s="127"/>
      <c r="L43" s="110"/>
      <c r="M43" s="110"/>
      <c r="N43" s="110"/>
      <c r="O43" s="110"/>
      <c r="P43" s="110"/>
      <c r="Q43" s="109"/>
      <c r="R43" s="110"/>
      <c r="S43" s="109"/>
      <c r="T43" s="110"/>
      <c r="U43" s="110"/>
    </row>
    <row r="44" spans="1:21" s="5" customFormat="1" ht="12.75">
      <c r="A44" s="134">
        <v>3295</v>
      </c>
      <c r="B44" s="135" t="s">
        <v>112</v>
      </c>
      <c r="C44" s="132">
        <f t="shared" si="7"/>
        <v>12334.14</v>
      </c>
      <c r="D44" s="127">
        <v>0</v>
      </c>
      <c r="E44" s="127"/>
      <c r="F44" s="127"/>
      <c r="G44" s="127"/>
      <c r="H44" s="121">
        <v>12334.14</v>
      </c>
      <c r="I44" s="127"/>
      <c r="J44" s="127"/>
      <c r="K44" s="127"/>
      <c r="L44" s="110"/>
      <c r="M44" s="110"/>
      <c r="N44" s="110"/>
      <c r="O44" s="110"/>
      <c r="P44" s="110"/>
      <c r="Q44" s="109"/>
      <c r="R44" s="110"/>
      <c r="S44" s="109"/>
      <c r="T44" s="110"/>
      <c r="U44" s="110"/>
    </row>
    <row r="45" spans="1:21" s="5" customFormat="1" ht="12.75">
      <c r="A45" s="134">
        <v>3299</v>
      </c>
      <c r="B45" s="135" t="s">
        <v>313</v>
      </c>
      <c r="C45" s="132">
        <f t="shared" si="7"/>
        <v>12269.11</v>
      </c>
      <c r="D45" s="127">
        <v>500</v>
      </c>
      <c r="E45" s="127"/>
      <c r="F45" s="127"/>
      <c r="G45" s="127">
        <v>11390.61</v>
      </c>
      <c r="H45" s="121"/>
      <c r="I45" s="127"/>
      <c r="J45" s="127"/>
      <c r="K45" s="127">
        <v>378.5</v>
      </c>
      <c r="L45" s="110"/>
      <c r="M45" s="110"/>
      <c r="N45" s="110"/>
      <c r="O45" s="110"/>
      <c r="P45" s="110"/>
      <c r="Q45" s="109"/>
      <c r="R45" s="110"/>
      <c r="S45" s="109"/>
      <c r="T45" s="110"/>
      <c r="U45" s="110"/>
    </row>
    <row r="46" spans="1:21" s="5" customFormat="1" ht="12.75">
      <c r="A46" s="128">
        <v>34</v>
      </c>
      <c r="B46" s="129" t="s">
        <v>117</v>
      </c>
      <c r="C46" s="121">
        <f>SUM(C47:C49)</f>
        <v>1050</v>
      </c>
      <c r="D46" s="121">
        <f aca="true" t="shared" si="8" ref="D46:K46">SUM(D47:D49)</f>
        <v>1050</v>
      </c>
      <c r="E46" s="121">
        <f t="shared" si="8"/>
        <v>0</v>
      </c>
      <c r="F46" s="121">
        <f t="shared" si="8"/>
        <v>0</v>
      </c>
      <c r="G46" s="121">
        <f t="shared" si="8"/>
        <v>0</v>
      </c>
      <c r="H46" s="121">
        <f t="shared" si="8"/>
        <v>0</v>
      </c>
      <c r="I46" s="121">
        <f t="shared" si="8"/>
        <v>0</v>
      </c>
      <c r="J46" s="121">
        <f t="shared" si="8"/>
        <v>0</v>
      </c>
      <c r="K46" s="121">
        <f t="shared" si="8"/>
        <v>0</v>
      </c>
      <c r="L46" s="110"/>
      <c r="M46" s="110"/>
      <c r="N46" s="110"/>
      <c r="O46" s="110"/>
      <c r="P46" s="110"/>
      <c r="Q46" s="109"/>
      <c r="R46" s="110"/>
      <c r="S46" s="109"/>
      <c r="T46" s="110"/>
      <c r="U46" s="110"/>
    </row>
    <row r="47" spans="1:21" s="5" customFormat="1" ht="12.75">
      <c r="A47" s="134">
        <v>3431</v>
      </c>
      <c r="B47" s="136" t="s">
        <v>124</v>
      </c>
      <c r="C47" s="132">
        <f>SUM(D47:K47)</f>
        <v>1050</v>
      </c>
      <c r="D47" s="127">
        <v>1050</v>
      </c>
      <c r="E47" s="127"/>
      <c r="F47" s="127"/>
      <c r="G47" s="127"/>
      <c r="H47" s="121"/>
      <c r="I47" s="127"/>
      <c r="J47" s="127"/>
      <c r="K47" s="127"/>
      <c r="L47" s="110"/>
      <c r="M47" s="110"/>
      <c r="N47" s="110"/>
      <c r="O47" s="110"/>
      <c r="P47" s="110"/>
      <c r="Q47" s="109"/>
      <c r="R47" s="110"/>
      <c r="S47" s="109"/>
      <c r="T47" s="110"/>
      <c r="U47" s="110"/>
    </row>
    <row r="48" spans="1:21" s="5" customFormat="1" ht="24">
      <c r="A48" s="134">
        <v>3432</v>
      </c>
      <c r="B48" s="135" t="s">
        <v>126</v>
      </c>
      <c r="C48" s="132">
        <f>SUM(D48:K48)</f>
        <v>0</v>
      </c>
      <c r="D48" s="127"/>
      <c r="E48" s="127"/>
      <c r="F48" s="127"/>
      <c r="G48" s="127"/>
      <c r="H48" s="121"/>
      <c r="I48" s="127"/>
      <c r="J48" s="127"/>
      <c r="K48" s="127"/>
      <c r="L48" s="110"/>
      <c r="M48" s="110"/>
      <c r="N48" s="110"/>
      <c r="O48" s="110"/>
      <c r="P48" s="110"/>
      <c r="Q48" s="109"/>
      <c r="R48" s="110"/>
      <c r="S48" s="109"/>
      <c r="T48" s="110"/>
      <c r="U48" s="110"/>
    </row>
    <row r="49" spans="1:21" s="5" customFormat="1" ht="12.75">
      <c r="A49" s="134">
        <v>3433</v>
      </c>
      <c r="B49" s="135" t="s">
        <v>314</v>
      </c>
      <c r="C49" s="132">
        <f>SUM(D49:K49)</f>
        <v>0</v>
      </c>
      <c r="D49" s="127"/>
      <c r="E49" s="127"/>
      <c r="F49" s="127"/>
      <c r="G49" s="127"/>
      <c r="H49" s="121"/>
      <c r="I49" s="127"/>
      <c r="J49" s="127"/>
      <c r="K49" s="127"/>
      <c r="L49" s="110"/>
      <c r="M49" s="110"/>
      <c r="N49" s="110"/>
      <c r="O49" s="110"/>
      <c r="P49" s="110"/>
      <c r="Q49" s="109"/>
      <c r="R49" s="110"/>
      <c r="S49" s="109"/>
      <c r="T49" s="110"/>
      <c r="U49" s="110"/>
    </row>
    <row r="50" spans="1:21" s="5" customFormat="1" ht="24.75" customHeight="1">
      <c r="A50" s="137" t="s">
        <v>157</v>
      </c>
      <c r="B50" s="138" t="s">
        <v>158</v>
      </c>
      <c r="C50" s="121">
        <f>SUM(C51:C60)</f>
        <v>28487.07</v>
      </c>
      <c r="D50" s="121">
        <f aca="true" t="shared" si="9" ref="D50:K50">SUM(D51:D60)</f>
        <v>4500</v>
      </c>
      <c r="E50" s="121">
        <f t="shared" si="9"/>
        <v>9000</v>
      </c>
      <c r="F50" s="121">
        <f t="shared" si="9"/>
        <v>0</v>
      </c>
      <c r="G50" s="121">
        <f t="shared" si="9"/>
        <v>7000</v>
      </c>
      <c r="H50" s="121">
        <f t="shared" si="9"/>
        <v>0</v>
      </c>
      <c r="I50" s="121">
        <f t="shared" si="9"/>
        <v>3125</v>
      </c>
      <c r="J50" s="121">
        <f t="shared" si="9"/>
        <v>1662.6</v>
      </c>
      <c r="K50" s="121">
        <f t="shared" si="9"/>
        <v>3199.4700000000003</v>
      </c>
      <c r="L50" s="110"/>
      <c r="M50" s="110"/>
      <c r="N50" s="110"/>
      <c r="O50" s="110"/>
      <c r="P50" s="110"/>
      <c r="Q50" s="109"/>
      <c r="R50" s="110"/>
      <c r="S50" s="109"/>
      <c r="T50" s="110"/>
      <c r="U50" s="110"/>
    </row>
    <row r="51" spans="1:21" s="5" customFormat="1" ht="12.75">
      <c r="A51" s="134">
        <v>4221</v>
      </c>
      <c r="B51" s="135" t="s">
        <v>165</v>
      </c>
      <c r="C51" s="132">
        <f aca="true" t="shared" si="10" ref="C51:C60">SUM(D51:K51)</f>
        <v>6800</v>
      </c>
      <c r="D51" s="127"/>
      <c r="E51" s="127">
        <v>4000</v>
      </c>
      <c r="F51" s="127"/>
      <c r="G51" s="127"/>
      <c r="H51" s="121"/>
      <c r="I51" s="127"/>
      <c r="J51" s="127"/>
      <c r="K51" s="127">
        <v>2800</v>
      </c>
      <c r="L51" s="110"/>
      <c r="M51" s="110"/>
      <c r="N51" s="110"/>
      <c r="O51" s="110"/>
      <c r="P51" s="110"/>
      <c r="Q51" s="109"/>
      <c r="R51" s="110"/>
      <c r="S51" s="109"/>
      <c r="T51" s="110"/>
      <c r="U51" s="110"/>
    </row>
    <row r="52" spans="1:21" s="5" customFormat="1" ht="12.75">
      <c r="A52" s="134">
        <v>4222</v>
      </c>
      <c r="B52" s="135" t="s">
        <v>167</v>
      </c>
      <c r="C52" s="132">
        <f t="shared" si="10"/>
        <v>0</v>
      </c>
      <c r="D52" s="127"/>
      <c r="E52" s="127"/>
      <c r="F52" s="127"/>
      <c r="G52" s="127"/>
      <c r="H52" s="121"/>
      <c r="I52" s="127"/>
      <c r="J52" s="127"/>
      <c r="K52" s="127"/>
      <c r="L52" s="110"/>
      <c r="M52" s="110"/>
      <c r="N52" s="110"/>
      <c r="O52" s="110"/>
      <c r="P52" s="110"/>
      <c r="Q52" s="109"/>
      <c r="R52" s="110"/>
      <c r="S52" s="109"/>
      <c r="T52" s="110"/>
      <c r="U52" s="110"/>
    </row>
    <row r="53" spans="1:21" s="5" customFormat="1" ht="12.75">
      <c r="A53" s="134">
        <v>4223</v>
      </c>
      <c r="B53" s="135" t="s">
        <v>169</v>
      </c>
      <c r="C53" s="132">
        <f t="shared" si="10"/>
        <v>5000</v>
      </c>
      <c r="D53" s="127"/>
      <c r="E53" s="127">
        <v>5000</v>
      </c>
      <c r="F53" s="127"/>
      <c r="G53" s="127"/>
      <c r="H53" s="121"/>
      <c r="I53" s="127"/>
      <c r="J53" s="127"/>
      <c r="K53" s="127"/>
      <c r="L53" s="110"/>
      <c r="M53" s="110"/>
      <c r="N53" s="110"/>
      <c r="O53" s="110"/>
      <c r="P53" s="110"/>
      <c r="Q53" s="109"/>
      <c r="R53" s="110"/>
      <c r="S53" s="109"/>
      <c r="T53" s="110"/>
      <c r="U53" s="110"/>
    </row>
    <row r="54" spans="1:21" s="5" customFormat="1" ht="12.75">
      <c r="A54" s="134">
        <v>4224</v>
      </c>
      <c r="B54" s="135" t="s">
        <v>171</v>
      </c>
      <c r="C54" s="132">
        <f t="shared" si="10"/>
        <v>3125</v>
      </c>
      <c r="D54" s="127"/>
      <c r="E54" s="127"/>
      <c r="F54" s="127"/>
      <c r="G54" s="127"/>
      <c r="H54" s="121"/>
      <c r="I54" s="127">
        <v>3125</v>
      </c>
      <c r="J54" s="127"/>
      <c r="K54" s="127"/>
      <c r="L54" s="110"/>
      <c r="M54" s="110"/>
      <c r="N54" s="110"/>
      <c r="O54" s="110"/>
      <c r="P54" s="110"/>
      <c r="Q54" s="109"/>
      <c r="R54" s="110"/>
      <c r="S54" s="109"/>
      <c r="T54" s="110"/>
      <c r="U54" s="110"/>
    </row>
    <row r="55" spans="1:21" s="5" customFormat="1" ht="12.75">
      <c r="A55" s="134">
        <v>4225</v>
      </c>
      <c r="B55" s="135" t="s">
        <v>315</v>
      </c>
      <c r="C55" s="132">
        <f t="shared" si="10"/>
        <v>0</v>
      </c>
      <c r="D55" s="127"/>
      <c r="E55" s="127"/>
      <c r="F55" s="127"/>
      <c r="G55" s="127"/>
      <c r="H55" s="121"/>
      <c r="I55" s="127"/>
      <c r="J55" s="127"/>
      <c r="K55" s="127"/>
      <c r="L55" s="110"/>
      <c r="M55" s="110"/>
      <c r="N55" s="110"/>
      <c r="O55" s="110"/>
      <c r="P55" s="110"/>
      <c r="Q55" s="109"/>
      <c r="R55" s="110"/>
      <c r="S55" s="109"/>
      <c r="T55" s="110"/>
      <c r="U55" s="110"/>
    </row>
    <row r="56" spans="1:21" s="5" customFormat="1" ht="12.75">
      <c r="A56" s="134">
        <v>4226</v>
      </c>
      <c r="B56" s="135" t="s">
        <v>175</v>
      </c>
      <c r="C56" s="132">
        <f t="shared" si="10"/>
        <v>0</v>
      </c>
      <c r="D56" s="127"/>
      <c r="E56" s="127"/>
      <c r="F56" s="127"/>
      <c r="G56" s="127"/>
      <c r="H56" s="121"/>
      <c r="I56" s="127"/>
      <c r="J56" s="127"/>
      <c r="K56" s="127"/>
      <c r="L56" s="110"/>
      <c r="M56" s="110"/>
      <c r="N56" s="110"/>
      <c r="O56" s="110"/>
      <c r="P56" s="110"/>
      <c r="Q56" s="109"/>
      <c r="R56" s="110"/>
      <c r="S56" s="109"/>
      <c r="T56" s="110"/>
      <c r="U56" s="110"/>
    </row>
    <row r="57" spans="1:21" s="5" customFormat="1" ht="12.75">
      <c r="A57" s="134">
        <v>4227</v>
      </c>
      <c r="B57" s="136" t="s">
        <v>177</v>
      </c>
      <c r="C57" s="132">
        <f t="shared" si="10"/>
        <v>0</v>
      </c>
      <c r="D57" s="127"/>
      <c r="E57" s="127"/>
      <c r="F57" s="127"/>
      <c r="G57" s="127"/>
      <c r="H57" s="121"/>
      <c r="I57" s="127"/>
      <c r="J57" s="127"/>
      <c r="K57" s="127"/>
      <c r="L57" s="110"/>
      <c r="M57" s="110"/>
      <c r="N57" s="110"/>
      <c r="O57" s="110"/>
      <c r="P57" s="110"/>
      <c r="Q57" s="109"/>
      <c r="R57" s="110"/>
      <c r="S57" s="109"/>
      <c r="T57" s="110"/>
      <c r="U57" s="110"/>
    </row>
    <row r="58" spans="1:21" s="5" customFormat="1" ht="12.75">
      <c r="A58" s="134">
        <v>4231</v>
      </c>
      <c r="B58" s="135" t="s">
        <v>180</v>
      </c>
      <c r="C58" s="132">
        <f t="shared" si="10"/>
        <v>0</v>
      </c>
      <c r="D58" s="127"/>
      <c r="E58" s="127"/>
      <c r="F58" s="127"/>
      <c r="G58" s="127"/>
      <c r="H58" s="121"/>
      <c r="I58" s="127"/>
      <c r="J58" s="127"/>
      <c r="K58" s="127"/>
      <c r="L58" s="110"/>
      <c r="M58" s="110"/>
      <c r="N58" s="110"/>
      <c r="O58" s="110"/>
      <c r="P58" s="110"/>
      <c r="Q58" s="109"/>
      <c r="R58" s="110"/>
      <c r="S58" s="109"/>
      <c r="T58" s="110"/>
      <c r="U58" s="110"/>
    </row>
    <row r="59" spans="1:21" s="5" customFormat="1" ht="12.75" customHeight="1">
      <c r="A59" s="134">
        <v>4241</v>
      </c>
      <c r="B59" s="135" t="s">
        <v>316</v>
      </c>
      <c r="C59" s="132">
        <f>SUM(D59:K59)</f>
        <v>9062.07</v>
      </c>
      <c r="D59" s="127"/>
      <c r="E59" s="127"/>
      <c r="F59" s="127"/>
      <c r="G59" s="127">
        <v>7000</v>
      </c>
      <c r="H59" s="121"/>
      <c r="I59" s="127"/>
      <c r="J59" s="127">
        <v>1662.6</v>
      </c>
      <c r="K59" s="127">
        <v>399.47</v>
      </c>
      <c r="L59" s="110"/>
      <c r="M59" s="110"/>
      <c r="N59" s="110"/>
      <c r="O59" s="110"/>
      <c r="P59" s="110"/>
      <c r="Q59" s="109"/>
      <c r="R59" s="110"/>
      <c r="S59" s="109"/>
      <c r="T59" s="110"/>
      <c r="U59" s="110"/>
    </row>
    <row r="60" spans="1:21" s="5" customFormat="1" ht="12.75" customHeight="1">
      <c r="A60" s="134" t="s">
        <v>191</v>
      </c>
      <c r="B60" s="135" t="s">
        <v>192</v>
      </c>
      <c r="C60" s="132">
        <f t="shared" si="10"/>
        <v>4500</v>
      </c>
      <c r="D60" s="127">
        <v>4500</v>
      </c>
      <c r="E60" s="127"/>
      <c r="F60" s="127"/>
      <c r="G60" s="127"/>
      <c r="H60" s="121"/>
      <c r="I60" s="127"/>
      <c r="J60" s="127"/>
      <c r="K60" s="127"/>
      <c r="L60" s="110"/>
      <c r="M60" s="110"/>
      <c r="N60" s="110"/>
      <c r="O60" s="110"/>
      <c r="P60" s="110"/>
      <c r="Q60" s="109"/>
      <c r="R60" s="110"/>
      <c r="S60" s="109"/>
      <c r="T60" s="110"/>
      <c r="U60" s="110"/>
    </row>
    <row r="61" spans="1:21" s="5" customFormat="1" ht="24">
      <c r="A61" s="137" t="s">
        <v>208</v>
      </c>
      <c r="B61" s="138" t="s">
        <v>317</v>
      </c>
      <c r="C61" s="121">
        <f>SUM(C62)</f>
        <v>0</v>
      </c>
      <c r="D61" s="121">
        <f aca="true" t="shared" si="11" ref="D61:K61">SUM(D62)</f>
        <v>0</v>
      </c>
      <c r="E61" s="121">
        <f t="shared" si="11"/>
        <v>0</v>
      </c>
      <c r="F61" s="121">
        <f t="shared" si="11"/>
        <v>0</v>
      </c>
      <c r="G61" s="121">
        <f t="shared" si="11"/>
        <v>0</v>
      </c>
      <c r="H61" s="121">
        <f t="shared" si="11"/>
        <v>0</v>
      </c>
      <c r="I61" s="121">
        <f t="shared" si="11"/>
        <v>0</v>
      </c>
      <c r="J61" s="121">
        <f t="shared" si="11"/>
        <v>0</v>
      </c>
      <c r="K61" s="121">
        <f t="shared" si="11"/>
        <v>0</v>
      </c>
      <c r="L61" s="110"/>
      <c r="M61" s="110"/>
      <c r="N61" s="110"/>
      <c r="O61" s="110"/>
      <c r="P61" s="110"/>
      <c r="Q61" s="109"/>
      <c r="R61" s="110"/>
      <c r="S61" s="109"/>
      <c r="T61" s="110"/>
      <c r="U61" s="110"/>
    </row>
    <row r="62" spans="1:21" s="5" customFormat="1" ht="24">
      <c r="A62" s="134">
        <v>4511</v>
      </c>
      <c r="B62" s="135" t="s">
        <v>211</v>
      </c>
      <c r="C62" s="132">
        <f>SUM(D62:K62)</f>
        <v>0</v>
      </c>
      <c r="D62" s="127"/>
      <c r="E62" s="127"/>
      <c r="F62" s="127"/>
      <c r="G62" s="127"/>
      <c r="H62" s="121"/>
      <c r="I62" s="127"/>
      <c r="J62" s="127"/>
      <c r="K62" s="127"/>
      <c r="L62" s="110"/>
      <c r="M62" s="110"/>
      <c r="N62" s="110"/>
      <c r="O62" s="110"/>
      <c r="P62" s="110"/>
      <c r="Q62" s="109"/>
      <c r="R62" s="110"/>
      <c r="S62" s="109"/>
      <c r="T62" s="110"/>
      <c r="U62" s="110"/>
    </row>
    <row r="63" spans="1:21" s="5" customFormat="1" ht="12.75">
      <c r="A63" s="111"/>
      <c r="B63" s="112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09"/>
      <c r="R63" s="110"/>
      <c r="S63" s="109"/>
      <c r="T63" s="110"/>
      <c r="U63" s="110"/>
    </row>
    <row r="64" spans="1:21" s="5" customFormat="1" ht="29.25" customHeight="1">
      <c r="A64" s="118" t="s">
        <v>25</v>
      </c>
      <c r="B64" s="119" t="s">
        <v>29</v>
      </c>
      <c r="C64" s="120">
        <f aca="true" t="shared" si="12" ref="C64:K64">C66+C104+C142+C155+C210+C265+C320</f>
        <v>27716.46</v>
      </c>
      <c r="D64" s="120">
        <f t="shared" si="12"/>
        <v>23040.16</v>
      </c>
      <c r="E64" s="120">
        <f t="shared" si="12"/>
        <v>0</v>
      </c>
      <c r="F64" s="120">
        <f t="shared" si="12"/>
        <v>0</v>
      </c>
      <c r="G64" s="120">
        <f t="shared" si="12"/>
        <v>4676.3</v>
      </c>
      <c r="H64" s="121">
        <f t="shared" si="12"/>
        <v>0</v>
      </c>
      <c r="I64" s="120">
        <f t="shared" si="12"/>
        <v>0</v>
      </c>
      <c r="J64" s="120">
        <f t="shared" si="12"/>
        <v>0</v>
      </c>
      <c r="K64" s="120">
        <f t="shared" si="12"/>
        <v>0</v>
      </c>
      <c r="L64" s="110"/>
      <c r="M64" s="110"/>
      <c r="N64" s="110"/>
      <c r="O64" s="110"/>
      <c r="P64" s="110"/>
      <c r="Q64" s="109"/>
      <c r="R64" s="110"/>
      <c r="S64" s="109"/>
      <c r="T64" s="110"/>
      <c r="U64" s="110"/>
    </row>
    <row r="65" spans="1:21" s="5" customFormat="1" ht="12.75" customHeight="1">
      <c r="A65" s="31"/>
      <c r="B65" s="115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09"/>
      <c r="R65" s="110"/>
      <c r="S65" s="109"/>
      <c r="T65" s="110"/>
      <c r="U65" s="110"/>
    </row>
    <row r="66" spans="1:21" s="5" customFormat="1" ht="12.75" customHeight="1" hidden="1">
      <c r="A66" s="122" t="s">
        <v>24</v>
      </c>
      <c r="B66" s="139" t="s">
        <v>30</v>
      </c>
      <c r="C66" s="124">
        <f>C67</f>
        <v>0</v>
      </c>
      <c r="D66" s="124">
        <f aca="true" t="shared" si="13" ref="D66:K66">D67</f>
        <v>0</v>
      </c>
      <c r="E66" s="124">
        <f t="shared" si="13"/>
        <v>0</v>
      </c>
      <c r="F66" s="124">
        <f t="shared" si="13"/>
        <v>0</v>
      </c>
      <c r="G66" s="124">
        <f t="shared" si="13"/>
        <v>0</v>
      </c>
      <c r="H66" s="121">
        <f t="shared" si="13"/>
        <v>0</v>
      </c>
      <c r="I66" s="124">
        <f t="shared" si="13"/>
        <v>0</v>
      </c>
      <c r="J66" s="124">
        <f t="shared" si="13"/>
        <v>0</v>
      </c>
      <c r="K66" s="124">
        <f t="shared" si="13"/>
        <v>0</v>
      </c>
      <c r="L66" s="110"/>
      <c r="M66" s="110"/>
      <c r="N66" s="110"/>
      <c r="O66" s="110"/>
      <c r="P66" s="110"/>
      <c r="Q66" s="109"/>
      <c r="R66" s="110"/>
      <c r="S66" s="109"/>
      <c r="T66" s="110"/>
      <c r="U66" s="110"/>
    </row>
    <row r="67" spans="1:21" s="5" customFormat="1" ht="12.75" hidden="1">
      <c r="A67" s="125">
        <v>3</v>
      </c>
      <c r="B67" s="126" t="s">
        <v>9</v>
      </c>
      <c r="C67" s="127">
        <f aca="true" t="shared" si="14" ref="C67:K67">C68+C76</f>
        <v>0</v>
      </c>
      <c r="D67" s="127">
        <f t="shared" si="14"/>
        <v>0</v>
      </c>
      <c r="E67" s="127">
        <f t="shared" si="14"/>
        <v>0</v>
      </c>
      <c r="F67" s="127">
        <f t="shared" si="14"/>
        <v>0</v>
      </c>
      <c r="G67" s="127">
        <f t="shared" si="14"/>
        <v>0</v>
      </c>
      <c r="H67" s="121">
        <f t="shared" si="14"/>
        <v>0</v>
      </c>
      <c r="I67" s="127">
        <f t="shared" si="14"/>
        <v>0</v>
      </c>
      <c r="J67" s="127">
        <f t="shared" si="14"/>
        <v>0</v>
      </c>
      <c r="K67" s="127">
        <f t="shared" si="14"/>
        <v>0</v>
      </c>
      <c r="L67" s="110"/>
      <c r="M67" s="110"/>
      <c r="N67" s="110"/>
      <c r="O67" s="110"/>
      <c r="P67" s="110"/>
      <c r="Q67" s="109"/>
      <c r="R67" s="110"/>
      <c r="S67" s="109"/>
      <c r="T67" s="110"/>
      <c r="U67" s="110"/>
    </row>
    <row r="68" spans="1:21" s="5" customFormat="1" ht="12.75" hidden="1">
      <c r="A68" s="128">
        <v>31</v>
      </c>
      <c r="B68" s="129" t="s">
        <v>10</v>
      </c>
      <c r="C68" s="121">
        <f>SUM(C69:C75)</f>
        <v>0</v>
      </c>
      <c r="D68" s="121">
        <f aca="true" t="shared" si="15" ref="D68:K68">SUM(D69:D75)</f>
        <v>0</v>
      </c>
      <c r="E68" s="121">
        <f t="shared" si="15"/>
        <v>0</v>
      </c>
      <c r="F68" s="121">
        <f t="shared" si="15"/>
        <v>0</v>
      </c>
      <c r="G68" s="121">
        <f t="shared" si="15"/>
        <v>0</v>
      </c>
      <c r="H68" s="121">
        <f t="shared" si="15"/>
        <v>0</v>
      </c>
      <c r="I68" s="121">
        <f t="shared" si="15"/>
        <v>0</v>
      </c>
      <c r="J68" s="121">
        <f t="shared" si="15"/>
        <v>0</v>
      </c>
      <c r="K68" s="121">
        <f t="shared" si="15"/>
        <v>0</v>
      </c>
      <c r="L68" s="110"/>
      <c r="M68" s="110"/>
      <c r="N68" s="110"/>
      <c r="O68" s="110"/>
      <c r="P68" s="110"/>
      <c r="Q68" s="109"/>
      <c r="R68" s="110"/>
      <c r="S68" s="109"/>
      <c r="T68" s="110"/>
      <c r="U68" s="110"/>
    </row>
    <row r="69" spans="1:21" ht="12.75" hidden="1">
      <c r="A69" s="130">
        <v>3111</v>
      </c>
      <c r="B69" s="131" t="s">
        <v>309</v>
      </c>
      <c r="C69" s="132">
        <f aca="true" t="shared" si="16" ref="C69:C75">SUM(D69:K69)</f>
        <v>0</v>
      </c>
      <c r="D69" s="132"/>
      <c r="E69" s="132"/>
      <c r="F69" s="132"/>
      <c r="G69" s="132"/>
      <c r="H69" s="133"/>
      <c r="I69" s="132"/>
      <c r="J69" s="132"/>
      <c r="K69" s="132"/>
      <c r="L69" s="109"/>
      <c r="M69" s="109"/>
      <c r="N69" s="109"/>
      <c r="O69" s="109"/>
      <c r="P69" s="109"/>
      <c r="Q69" s="109"/>
      <c r="R69" s="109"/>
      <c r="S69" s="109"/>
      <c r="T69" s="109"/>
      <c r="U69" s="109"/>
    </row>
    <row r="70" spans="1:21" ht="12.75" hidden="1">
      <c r="A70" s="130">
        <v>3113</v>
      </c>
      <c r="B70" s="131" t="s">
        <v>49</v>
      </c>
      <c r="C70" s="132">
        <f t="shared" si="16"/>
        <v>0</v>
      </c>
      <c r="D70" s="132"/>
      <c r="E70" s="132"/>
      <c r="F70" s="132"/>
      <c r="G70" s="132"/>
      <c r="H70" s="133"/>
      <c r="I70" s="132"/>
      <c r="J70" s="132"/>
      <c r="K70" s="132"/>
      <c r="L70" s="109"/>
      <c r="M70" s="109"/>
      <c r="N70" s="109"/>
      <c r="O70" s="109"/>
      <c r="P70" s="109"/>
      <c r="Q70" s="109"/>
      <c r="R70" s="109"/>
      <c r="S70" s="109"/>
      <c r="T70" s="109"/>
      <c r="U70" s="109"/>
    </row>
    <row r="71" spans="1:21" ht="12.75" hidden="1">
      <c r="A71" s="130">
        <v>3114</v>
      </c>
      <c r="B71" s="131" t="s">
        <v>51</v>
      </c>
      <c r="C71" s="132">
        <f t="shared" si="16"/>
        <v>0</v>
      </c>
      <c r="D71" s="132"/>
      <c r="E71" s="132"/>
      <c r="F71" s="132"/>
      <c r="G71" s="132"/>
      <c r="H71" s="133"/>
      <c r="I71" s="132"/>
      <c r="J71" s="132"/>
      <c r="K71" s="132"/>
      <c r="L71" s="109"/>
      <c r="M71" s="109"/>
      <c r="N71" s="109"/>
      <c r="O71" s="109"/>
      <c r="P71" s="109"/>
      <c r="Q71" s="109"/>
      <c r="R71" s="109"/>
      <c r="S71" s="109"/>
      <c r="T71" s="109"/>
      <c r="U71" s="109"/>
    </row>
    <row r="72" spans="1:21" ht="12.75" hidden="1">
      <c r="A72" s="130">
        <v>3121</v>
      </c>
      <c r="B72" s="131" t="s">
        <v>12</v>
      </c>
      <c r="C72" s="132">
        <f t="shared" si="16"/>
        <v>0</v>
      </c>
      <c r="D72" s="132"/>
      <c r="E72" s="132"/>
      <c r="F72" s="132"/>
      <c r="G72" s="132"/>
      <c r="H72" s="133"/>
      <c r="I72" s="132"/>
      <c r="J72" s="132"/>
      <c r="K72" s="132"/>
      <c r="L72" s="109"/>
      <c r="M72" s="109"/>
      <c r="N72" s="109"/>
      <c r="O72" s="109"/>
      <c r="P72" s="109"/>
      <c r="Q72" s="109"/>
      <c r="R72" s="109"/>
      <c r="S72" s="109"/>
      <c r="T72" s="109"/>
      <c r="U72" s="109"/>
    </row>
    <row r="73" spans="1:21" ht="12.75" hidden="1">
      <c r="A73" s="130">
        <v>3131</v>
      </c>
      <c r="B73" s="131" t="s">
        <v>310</v>
      </c>
      <c r="C73" s="132">
        <f t="shared" si="16"/>
        <v>0</v>
      </c>
      <c r="D73" s="132"/>
      <c r="E73" s="132"/>
      <c r="F73" s="132"/>
      <c r="G73" s="132"/>
      <c r="H73" s="133"/>
      <c r="I73" s="132"/>
      <c r="J73" s="132"/>
      <c r="K73" s="132"/>
      <c r="L73" s="109"/>
      <c r="M73" s="109"/>
      <c r="N73" s="109"/>
      <c r="O73" s="109"/>
      <c r="P73" s="109"/>
      <c r="Q73" s="109"/>
      <c r="R73" s="109"/>
      <c r="S73" s="109"/>
      <c r="T73" s="109"/>
      <c r="U73" s="109"/>
    </row>
    <row r="74" spans="1:21" ht="25.5" hidden="1">
      <c r="A74" s="130">
        <v>3132</v>
      </c>
      <c r="B74" s="131" t="s">
        <v>54</v>
      </c>
      <c r="C74" s="132">
        <f t="shared" si="16"/>
        <v>0</v>
      </c>
      <c r="D74" s="132"/>
      <c r="E74" s="132"/>
      <c r="F74" s="132"/>
      <c r="G74" s="132"/>
      <c r="H74" s="133"/>
      <c r="I74" s="132"/>
      <c r="J74" s="132"/>
      <c r="K74" s="132"/>
      <c r="L74" s="109"/>
      <c r="M74" s="109"/>
      <c r="N74" s="109"/>
      <c r="O74" s="109"/>
      <c r="P74" s="109"/>
      <c r="Q74" s="109"/>
      <c r="R74" s="109"/>
      <c r="S74" s="109"/>
      <c r="T74" s="109"/>
      <c r="U74" s="109"/>
    </row>
    <row r="75" spans="1:21" ht="24" hidden="1">
      <c r="A75" s="134">
        <v>3133</v>
      </c>
      <c r="B75" s="135" t="s">
        <v>56</v>
      </c>
      <c r="C75" s="132">
        <f t="shared" si="16"/>
        <v>0</v>
      </c>
      <c r="D75" s="132"/>
      <c r="E75" s="132"/>
      <c r="F75" s="132"/>
      <c r="G75" s="132"/>
      <c r="H75" s="133"/>
      <c r="I75" s="132"/>
      <c r="J75" s="132"/>
      <c r="K75" s="132"/>
      <c r="L75" s="109"/>
      <c r="M75" s="109"/>
      <c r="N75" s="109"/>
      <c r="O75" s="109"/>
      <c r="P75" s="109"/>
      <c r="Q75" s="109"/>
      <c r="R75" s="109"/>
      <c r="S75" s="109"/>
      <c r="T75" s="109"/>
      <c r="U75" s="109"/>
    </row>
    <row r="76" spans="1:21" s="5" customFormat="1" ht="12.75" hidden="1">
      <c r="A76" s="128">
        <v>32</v>
      </c>
      <c r="B76" s="129" t="s">
        <v>14</v>
      </c>
      <c r="C76" s="121">
        <f>SUM(C77:C102)</f>
        <v>0</v>
      </c>
      <c r="D76" s="121">
        <f aca="true" t="shared" si="17" ref="D76:K76">SUM(D77:D102)</f>
        <v>0</v>
      </c>
      <c r="E76" s="121">
        <f t="shared" si="17"/>
        <v>0</v>
      </c>
      <c r="F76" s="121">
        <f t="shared" si="17"/>
        <v>0</v>
      </c>
      <c r="G76" s="121">
        <f t="shared" si="17"/>
        <v>0</v>
      </c>
      <c r="H76" s="121">
        <f t="shared" si="17"/>
        <v>0</v>
      </c>
      <c r="I76" s="121">
        <f t="shared" si="17"/>
        <v>0</v>
      </c>
      <c r="J76" s="121">
        <f t="shared" si="17"/>
        <v>0</v>
      </c>
      <c r="K76" s="121">
        <f t="shared" si="17"/>
        <v>0</v>
      </c>
      <c r="L76" s="110"/>
      <c r="M76" s="110"/>
      <c r="N76" s="110"/>
      <c r="O76" s="110"/>
      <c r="P76" s="110"/>
      <c r="Q76" s="109"/>
      <c r="R76" s="110"/>
      <c r="S76" s="109"/>
      <c r="T76" s="110"/>
      <c r="U76" s="110"/>
    </row>
    <row r="77" spans="1:21" s="5" customFormat="1" ht="12.75" hidden="1">
      <c r="A77" s="134">
        <v>3211</v>
      </c>
      <c r="B77" s="135" t="s">
        <v>60</v>
      </c>
      <c r="C77" s="132">
        <f aca="true" t="shared" si="18" ref="C77:C102">SUM(D77:K77)</f>
        <v>0</v>
      </c>
      <c r="D77" s="127"/>
      <c r="E77" s="127"/>
      <c r="F77" s="127"/>
      <c r="G77" s="127"/>
      <c r="H77" s="121"/>
      <c r="I77" s="127"/>
      <c r="J77" s="127"/>
      <c r="K77" s="127"/>
      <c r="L77" s="110"/>
      <c r="M77" s="110"/>
      <c r="N77" s="110"/>
      <c r="O77" s="110"/>
      <c r="P77" s="110"/>
      <c r="Q77" s="109"/>
      <c r="R77" s="110"/>
      <c r="S77" s="109"/>
      <c r="T77" s="110"/>
      <c r="U77" s="110"/>
    </row>
    <row r="78" spans="1:21" s="5" customFormat="1" ht="24" hidden="1">
      <c r="A78" s="134">
        <v>3212</v>
      </c>
      <c r="B78" s="135" t="s">
        <v>62</v>
      </c>
      <c r="C78" s="132">
        <f t="shared" si="18"/>
        <v>0</v>
      </c>
      <c r="D78" s="127"/>
      <c r="E78" s="127"/>
      <c r="F78" s="127"/>
      <c r="G78" s="127"/>
      <c r="H78" s="121"/>
      <c r="I78" s="127"/>
      <c r="J78" s="127"/>
      <c r="K78" s="127"/>
      <c r="L78" s="110"/>
      <c r="M78" s="110"/>
      <c r="N78" s="110"/>
      <c r="O78" s="110"/>
      <c r="P78" s="110"/>
      <c r="Q78" s="109"/>
      <c r="R78" s="110"/>
      <c r="S78" s="109"/>
      <c r="T78" s="110"/>
      <c r="U78" s="110"/>
    </row>
    <row r="79" spans="1:21" s="5" customFormat="1" ht="12.75" hidden="1">
      <c r="A79" s="134">
        <v>3213</v>
      </c>
      <c r="B79" s="135" t="s">
        <v>64</v>
      </c>
      <c r="C79" s="132">
        <f t="shared" si="18"/>
        <v>0</v>
      </c>
      <c r="D79" s="127"/>
      <c r="E79" s="127"/>
      <c r="F79" s="127"/>
      <c r="G79" s="127"/>
      <c r="H79" s="121"/>
      <c r="I79" s="127"/>
      <c r="J79" s="127"/>
      <c r="K79" s="127"/>
      <c r="L79" s="110"/>
      <c r="M79" s="110"/>
      <c r="N79" s="110"/>
      <c r="O79" s="110"/>
      <c r="P79" s="110"/>
      <c r="Q79" s="109"/>
      <c r="R79" s="110"/>
      <c r="S79" s="109"/>
      <c r="T79" s="110"/>
      <c r="U79" s="110"/>
    </row>
    <row r="80" spans="1:21" s="5" customFormat="1" ht="12.75" hidden="1">
      <c r="A80" s="134">
        <v>3214</v>
      </c>
      <c r="B80" s="135" t="s">
        <v>66</v>
      </c>
      <c r="C80" s="132">
        <f t="shared" si="18"/>
        <v>0</v>
      </c>
      <c r="D80" s="127"/>
      <c r="E80" s="127"/>
      <c r="F80" s="127"/>
      <c r="G80" s="127"/>
      <c r="H80" s="121"/>
      <c r="I80" s="127"/>
      <c r="J80" s="127"/>
      <c r="K80" s="127"/>
      <c r="L80" s="110"/>
      <c r="M80" s="110"/>
      <c r="N80" s="110"/>
      <c r="O80" s="110"/>
      <c r="P80" s="110"/>
      <c r="Q80" s="109"/>
      <c r="R80" s="110"/>
      <c r="S80" s="109"/>
      <c r="T80" s="110"/>
      <c r="U80" s="110"/>
    </row>
    <row r="81" spans="1:21" s="5" customFormat="1" ht="24" hidden="1">
      <c r="A81" s="134">
        <v>3221</v>
      </c>
      <c r="B81" s="135" t="s">
        <v>69</v>
      </c>
      <c r="C81" s="132">
        <f t="shared" si="18"/>
        <v>0</v>
      </c>
      <c r="D81" s="127"/>
      <c r="E81" s="127"/>
      <c r="F81" s="127"/>
      <c r="G81" s="127"/>
      <c r="H81" s="121"/>
      <c r="I81" s="127"/>
      <c r="J81" s="127"/>
      <c r="K81" s="127"/>
      <c r="L81" s="110"/>
      <c r="M81" s="110"/>
      <c r="N81" s="110"/>
      <c r="O81" s="110"/>
      <c r="P81" s="110"/>
      <c r="Q81" s="109"/>
      <c r="R81" s="110"/>
      <c r="S81" s="109"/>
      <c r="T81" s="110"/>
      <c r="U81" s="110"/>
    </row>
    <row r="82" spans="1:21" s="5" customFormat="1" ht="12.75" hidden="1">
      <c r="A82" s="134">
        <v>3222</v>
      </c>
      <c r="B82" s="135" t="s">
        <v>71</v>
      </c>
      <c r="C82" s="132">
        <f t="shared" si="18"/>
        <v>0</v>
      </c>
      <c r="D82" s="127"/>
      <c r="E82" s="127"/>
      <c r="F82" s="127"/>
      <c r="G82" s="127"/>
      <c r="H82" s="121"/>
      <c r="I82" s="127"/>
      <c r="J82" s="127"/>
      <c r="K82" s="127"/>
      <c r="L82" s="110"/>
      <c r="M82" s="110"/>
      <c r="N82" s="110"/>
      <c r="O82" s="110"/>
      <c r="P82" s="110"/>
      <c r="Q82" s="109"/>
      <c r="R82" s="110"/>
      <c r="S82" s="109"/>
      <c r="T82" s="110"/>
      <c r="U82" s="110"/>
    </row>
    <row r="83" spans="1:21" s="5" customFormat="1" ht="12.75" hidden="1">
      <c r="A83" s="134">
        <v>3223</v>
      </c>
      <c r="B83" s="135" t="s">
        <v>73</v>
      </c>
      <c r="C83" s="132">
        <f t="shared" si="18"/>
        <v>0</v>
      </c>
      <c r="D83" s="127"/>
      <c r="E83" s="127"/>
      <c r="F83" s="127"/>
      <c r="G83" s="127"/>
      <c r="H83" s="121"/>
      <c r="I83" s="127"/>
      <c r="J83" s="127"/>
      <c r="K83" s="127"/>
      <c r="L83" s="110"/>
      <c r="M83" s="110"/>
      <c r="N83" s="110"/>
      <c r="O83" s="110"/>
      <c r="P83" s="110"/>
      <c r="Q83" s="109"/>
      <c r="R83" s="110"/>
      <c r="S83" s="109"/>
      <c r="T83" s="110"/>
      <c r="U83" s="110"/>
    </row>
    <row r="84" spans="1:21" s="5" customFormat="1" ht="24" hidden="1">
      <c r="A84" s="134">
        <v>3224</v>
      </c>
      <c r="B84" s="135" t="s">
        <v>75</v>
      </c>
      <c r="C84" s="132">
        <f t="shared" si="18"/>
        <v>0</v>
      </c>
      <c r="D84" s="127"/>
      <c r="E84" s="127"/>
      <c r="F84" s="127"/>
      <c r="G84" s="127"/>
      <c r="H84" s="121"/>
      <c r="I84" s="127"/>
      <c r="J84" s="127"/>
      <c r="K84" s="127"/>
      <c r="L84" s="110"/>
      <c r="M84" s="110"/>
      <c r="N84" s="110"/>
      <c r="O84" s="110"/>
      <c r="P84" s="110"/>
      <c r="Q84" s="109"/>
      <c r="R84" s="110"/>
      <c r="S84" s="109"/>
      <c r="T84" s="110"/>
      <c r="U84" s="110"/>
    </row>
    <row r="85" spans="1:21" ht="12.75" hidden="1">
      <c r="A85" s="134">
        <v>3225</v>
      </c>
      <c r="B85" s="135" t="s">
        <v>77</v>
      </c>
      <c r="C85" s="132">
        <f t="shared" si="18"/>
        <v>0</v>
      </c>
      <c r="D85" s="132"/>
      <c r="E85" s="132"/>
      <c r="F85" s="132"/>
      <c r="G85" s="132"/>
      <c r="H85" s="133"/>
      <c r="I85" s="132"/>
      <c r="J85" s="132"/>
      <c r="K85" s="132"/>
      <c r="L85" s="109"/>
      <c r="M85" s="109"/>
      <c r="N85" s="109"/>
      <c r="O85" s="109"/>
      <c r="P85" s="109"/>
      <c r="Q85" s="109"/>
      <c r="R85" s="109"/>
      <c r="S85" s="109"/>
      <c r="T85" s="109"/>
      <c r="U85" s="109"/>
    </row>
    <row r="86" spans="1:21" ht="12.75" hidden="1">
      <c r="A86" s="134">
        <v>3227</v>
      </c>
      <c r="B86" s="135" t="s">
        <v>79</v>
      </c>
      <c r="C86" s="132">
        <f t="shared" si="18"/>
        <v>0</v>
      </c>
      <c r="D86" s="132"/>
      <c r="E86" s="132"/>
      <c r="F86" s="132"/>
      <c r="G86" s="132"/>
      <c r="H86" s="133"/>
      <c r="I86" s="132"/>
      <c r="J86" s="132"/>
      <c r="K86" s="132"/>
      <c r="L86" s="109"/>
      <c r="M86" s="109"/>
      <c r="N86" s="109"/>
      <c r="O86" s="109"/>
      <c r="P86" s="109"/>
      <c r="Q86" s="109"/>
      <c r="R86" s="109"/>
      <c r="S86" s="109"/>
      <c r="T86" s="109"/>
      <c r="U86" s="109"/>
    </row>
    <row r="87" spans="1:21" s="5" customFormat="1" ht="12.75" hidden="1">
      <c r="A87" s="134">
        <v>3231</v>
      </c>
      <c r="B87" s="135" t="s">
        <v>82</v>
      </c>
      <c r="C87" s="132">
        <f t="shared" si="18"/>
        <v>0</v>
      </c>
      <c r="D87" s="127"/>
      <c r="E87" s="127"/>
      <c r="F87" s="127"/>
      <c r="G87" s="127"/>
      <c r="H87" s="121"/>
      <c r="I87" s="127"/>
      <c r="J87" s="127"/>
      <c r="K87" s="127"/>
      <c r="L87" s="110"/>
      <c r="M87" s="110"/>
      <c r="N87" s="110"/>
      <c r="O87" s="110"/>
      <c r="P87" s="110"/>
      <c r="Q87" s="109"/>
      <c r="R87" s="110"/>
      <c r="S87" s="109"/>
      <c r="T87" s="110"/>
      <c r="U87" s="110"/>
    </row>
    <row r="88" spans="1:21" s="5" customFormat="1" ht="24" hidden="1">
      <c r="A88" s="134">
        <v>3232</v>
      </c>
      <c r="B88" s="135" t="s">
        <v>84</v>
      </c>
      <c r="C88" s="132">
        <f t="shared" si="18"/>
        <v>0</v>
      </c>
      <c r="D88" s="127"/>
      <c r="E88" s="127"/>
      <c r="F88" s="127"/>
      <c r="G88" s="127"/>
      <c r="H88" s="121"/>
      <c r="I88" s="127"/>
      <c r="J88" s="127"/>
      <c r="K88" s="127"/>
      <c r="L88" s="110"/>
      <c r="M88" s="110"/>
      <c r="N88" s="110"/>
      <c r="O88" s="110"/>
      <c r="P88" s="110"/>
      <c r="Q88" s="109"/>
      <c r="R88" s="110"/>
      <c r="S88" s="109"/>
      <c r="T88" s="110"/>
      <c r="U88" s="110"/>
    </row>
    <row r="89" spans="1:21" s="5" customFormat="1" ht="12.75" hidden="1">
      <c r="A89" s="134">
        <v>3233</v>
      </c>
      <c r="B89" s="135" t="s">
        <v>86</v>
      </c>
      <c r="C89" s="132">
        <f t="shared" si="18"/>
        <v>0</v>
      </c>
      <c r="D89" s="127"/>
      <c r="E89" s="127"/>
      <c r="F89" s="127"/>
      <c r="G89" s="127"/>
      <c r="H89" s="121"/>
      <c r="I89" s="127"/>
      <c r="J89" s="127"/>
      <c r="K89" s="127"/>
      <c r="L89" s="110"/>
      <c r="M89" s="110"/>
      <c r="N89" s="110"/>
      <c r="O89" s="110"/>
      <c r="P89" s="110"/>
      <c r="Q89" s="109"/>
      <c r="R89" s="110"/>
      <c r="S89" s="109"/>
      <c r="T89" s="110"/>
      <c r="U89" s="110"/>
    </row>
    <row r="90" spans="1:21" s="5" customFormat="1" ht="12.75" hidden="1">
      <c r="A90" s="134">
        <v>3234</v>
      </c>
      <c r="B90" s="135" t="s">
        <v>88</v>
      </c>
      <c r="C90" s="132">
        <f t="shared" si="18"/>
        <v>0</v>
      </c>
      <c r="D90" s="127"/>
      <c r="E90" s="127"/>
      <c r="F90" s="127"/>
      <c r="G90" s="127"/>
      <c r="H90" s="121"/>
      <c r="I90" s="127"/>
      <c r="J90" s="127"/>
      <c r="K90" s="127"/>
      <c r="L90" s="110"/>
      <c r="M90" s="110"/>
      <c r="N90" s="110"/>
      <c r="O90" s="110"/>
      <c r="P90" s="110"/>
      <c r="Q90" s="109"/>
      <c r="R90" s="110"/>
      <c r="S90" s="109"/>
      <c r="T90" s="110"/>
      <c r="U90" s="110"/>
    </row>
    <row r="91" spans="1:21" s="5" customFormat="1" ht="12.75" hidden="1">
      <c r="A91" s="134">
        <v>3235</v>
      </c>
      <c r="B91" s="135" t="s">
        <v>90</v>
      </c>
      <c r="C91" s="132">
        <f t="shared" si="18"/>
        <v>0</v>
      </c>
      <c r="D91" s="127"/>
      <c r="E91" s="127"/>
      <c r="F91" s="127"/>
      <c r="G91" s="127"/>
      <c r="H91" s="121"/>
      <c r="I91" s="127"/>
      <c r="J91" s="127"/>
      <c r="K91" s="127"/>
      <c r="L91" s="110"/>
      <c r="M91" s="110"/>
      <c r="N91" s="110"/>
      <c r="O91" s="110"/>
      <c r="P91" s="110"/>
      <c r="Q91" s="109"/>
      <c r="R91" s="110"/>
      <c r="S91" s="109"/>
      <c r="T91" s="110"/>
      <c r="U91" s="110"/>
    </row>
    <row r="92" spans="1:21" s="5" customFormat="1" ht="12.75" hidden="1">
      <c r="A92" s="134">
        <v>3236</v>
      </c>
      <c r="B92" s="135" t="s">
        <v>92</v>
      </c>
      <c r="C92" s="132">
        <f t="shared" si="18"/>
        <v>0</v>
      </c>
      <c r="D92" s="127"/>
      <c r="E92" s="127"/>
      <c r="F92" s="127"/>
      <c r="G92" s="127"/>
      <c r="H92" s="121"/>
      <c r="I92" s="127"/>
      <c r="J92" s="127"/>
      <c r="K92" s="127"/>
      <c r="L92" s="110"/>
      <c r="M92" s="110"/>
      <c r="N92" s="110"/>
      <c r="O92" s="110"/>
      <c r="P92" s="110"/>
      <c r="Q92" s="109"/>
      <c r="R92" s="110"/>
      <c r="S92" s="109"/>
      <c r="T92" s="110"/>
      <c r="U92" s="110"/>
    </row>
    <row r="93" spans="1:21" s="5" customFormat="1" ht="12.75" hidden="1">
      <c r="A93" s="134">
        <v>3237</v>
      </c>
      <c r="B93" s="135" t="s">
        <v>94</v>
      </c>
      <c r="C93" s="132">
        <f t="shared" si="18"/>
        <v>0</v>
      </c>
      <c r="D93" s="127"/>
      <c r="E93" s="127"/>
      <c r="F93" s="127"/>
      <c r="G93" s="127"/>
      <c r="H93" s="121"/>
      <c r="I93" s="127"/>
      <c r="J93" s="127"/>
      <c r="K93" s="127"/>
      <c r="L93" s="110"/>
      <c r="M93" s="110"/>
      <c r="N93" s="110"/>
      <c r="O93" s="110"/>
      <c r="P93" s="110"/>
      <c r="Q93" s="109"/>
      <c r="R93" s="110"/>
      <c r="S93" s="109"/>
      <c r="T93" s="110"/>
      <c r="U93" s="110"/>
    </row>
    <row r="94" spans="1:21" s="5" customFormat="1" ht="12.75" hidden="1">
      <c r="A94" s="134">
        <v>3238</v>
      </c>
      <c r="B94" s="135" t="s">
        <v>96</v>
      </c>
      <c r="C94" s="132">
        <f t="shared" si="18"/>
        <v>0</v>
      </c>
      <c r="D94" s="127"/>
      <c r="E94" s="127"/>
      <c r="F94" s="127"/>
      <c r="G94" s="127"/>
      <c r="H94" s="121"/>
      <c r="I94" s="127"/>
      <c r="J94" s="127"/>
      <c r="K94" s="127"/>
      <c r="L94" s="110"/>
      <c r="M94" s="110"/>
      <c r="N94" s="110"/>
      <c r="O94" s="110"/>
      <c r="P94" s="110"/>
      <c r="Q94" s="109"/>
      <c r="R94" s="110"/>
      <c r="S94" s="109"/>
      <c r="T94" s="110"/>
      <c r="U94" s="110"/>
    </row>
    <row r="95" spans="1:21" ht="12.75" hidden="1">
      <c r="A95" s="134">
        <v>3239</v>
      </c>
      <c r="B95" s="135" t="s">
        <v>98</v>
      </c>
      <c r="C95" s="132">
        <f t="shared" si="18"/>
        <v>0</v>
      </c>
      <c r="D95" s="132"/>
      <c r="E95" s="132"/>
      <c r="F95" s="132"/>
      <c r="G95" s="132"/>
      <c r="H95" s="133"/>
      <c r="I95" s="132"/>
      <c r="J95" s="132"/>
      <c r="K95" s="132"/>
      <c r="L95" s="109"/>
      <c r="M95" s="109"/>
      <c r="N95" s="109"/>
      <c r="O95" s="109"/>
      <c r="P95" s="109"/>
      <c r="Q95" s="109"/>
      <c r="R95" s="109"/>
      <c r="S95" s="109"/>
      <c r="T95" s="109"/>
      <c r="U95" s="109"/>
    </row>
    <row r="96" spans="1:21" s="5" customFormat="1" ht="24" hidden="1">
      <c r="A96" s="134">
        <v>3241</v>
      </c>
      <c r="B96" s="135" t="s">
        <v>100</v>
      </c>
      <c r="C96" s="132">
        <f t="shared" si="18"/>
        <v>0</v>
      </c>
      <c r="D96" s="127"/>
      <c r="E96" s="127"/>
      <c r="F96" s="127"/>
      <c r="G96" s="127"/>
      <c r="H96" s="121"/>
      <c r="I96" s="127"/>
      <c r="J96" s="127"/>
      <c r="K96" s="127"/>
      <c r="L96" s="110"/>
      <c r="M96" s="110"/>
      <c r="N96" s="110"/>
      <c r="O96" s="110"/>
      <c r="P96" s="110"/>
      <c r="Q96" s="109"/>
      <c r="R96" s="110"/>
      <c r="S96" s="109"/>
      <c r="T96" s="110"/>
      <c r="U96" s="110"/>
    </row>
    <row r="97" spans="1:21" s="5" customFormat="1" ht="12.75" hidden="1">
      <c r="A97" s="134">
        <v>3291</v>
      </c>
      <c r="B97" s="136" t="s">
        <v>104</v>
      </c>
      <c r="C97" s="132">
        <f t="shared" si="18"/>
        <v>0</v>
      </c>
      <c r="D97" s="127"/>
      <c r="E97" s="127"/>
      <c r="F97" s="127"/>
      <c r="G97" s="127"/>
      <c r="H97" s="121"/>
      <c r="I97" s="127"/>
      <c r="J97" s="127"/>
      <c r="K97" s="127"/>
      <c r="L97" s="110"/>
      <c r="M97" s="110"/>
      <c r="N97" s="110"/>
      <c r="O97" s="110"/>
      <c r="P97" s="110"/>
      <c r="Q97" s="109"/>
      <c r="R97" s="110"/>
      <c r="S97" s="109"/>
      <c r="T97" s="110"/>
      <c r="U97" s="110"/>
    </row>
    <row r="98" spans="1:21" s="5" customFormat="1" ht="12.75" hidden="1">
      <c r="A98" s="134">
        <v>3292</v>
      </c>
      <c r="B98" s="135" t="s">
        <v>106</v>
      </c>
      <c r="C98" s="132">
        <f t="shared" si="18"/>
        <v>0</v>
      </c>
      <c r="D98" s="127"/>
      <c r="E98" s="127"/>
      <c r="F98" s="127"/>
      <c r="G98" s="127"/>
      <c r="H98" s="121"/>
      <c r="I98" s="127"/>
      <c r="J98" s="127"/>
      <c r="K98" s="127"/>
      <c r="L98" s="110"/>
      <c r="M98" s="110"/>
      <c r="N98" s="110"/>
      <c r="O98" s="110"/>
      <c r="P98" s="110"/>
      <c r="Q98" s="109"/>
      <c r="R98" s="110"/>
      <c r="S98" s="109"/>
      <c r="T98" s="110"/>
      <c r="U98" s="110"/>
    </row>
    <row r="99" spans="1:21" s="5" customFormat="1" ht="12.75" hidden="1">
      <c r="A99" s="134">
        <v>3293</v>
      </c>
      <c r="B99" s="135" t="s">
        <v>108</v>
      </c>
      <c r="C99" s="132">
        <f t="shared" si="18"/>
        <v>0</v>
      </c>
      <c r="D99" s="127"/>
      <c r="E99" s="127"/>
      <c r="F99" s="127"/>
      <c r="G99" s="127"/>
      <c r="H99" s="121"/>
      <c r="I99" s="127"/>
      <c r="J99" s="127"/>
      <c r="K99" s="127"/>
      <c r="L99" s="110"/>
      <c r="M99" s="110"/>
      <c r="N99" s="110"/>
      <c r="O99" s="110"/>
      <c r="P99" s="110"/>
      <c r="Q99" s="109"/>
      <c r="R99" s="110"/>
      <c r="S99" s="109"/>
      <c r="T99" s="110"/>
      <c r="U99" s="110"/>
    </row>
    <row r="100" spans="1:21" s="5" customFormat="1" ht="12.75" hidden="1">
      <c r="A100" s="134">
        <v>3294</v>
      </c>
      <c r="B100" s="135" t="s">
        <v>312</v>
      </c>
      <c r="C100" s="132">
        <f t="shared" si="18"/>
        <v>0</v>
      </c>
      <c r="D100" s="127"/>
      <c r="E100" s="127"/>
      <c r="F100" s="127"/>
      <c r="G100" s="127"/>
      <c r="H100" s="121"/>
      <c r="I100" s="127"/>
      <c r="J100" s="127"/>
      <c r="K100" s="127"/>
      <c r="L100" s="110"/>
      <c r="M100" s="110"/>
      <c r="N100" s="110"/>
      <c r="O100" s="110"/>
      <c r="P100" s="110"/>
      <c r="Q100" s="109"/>
      <c r="R100" s="110"/>
      <c r="S100" s="109"/>
      <c r="T100" s="110"/>
      <c r="U100" s="110"/>
    </row>
    <row r="101" spans="1:21" s="5" customFormat="1" ht="12.75" hidden="1">
      <c r="A101" s="134">
        <v>3295</v>
      </c>
      <c r="B101" s="135" t="s">
        <v>112</v>
      </c>
      <c r="C101" s="132">
        <f t="shared" si="18"/>
        <v>0</v>
      </c>
      <c r="D101" s="127"/>
      <c r="E101" s="127"/>
      <c r="F101" s="127"/>
      <c r="G101" s="127"/>
      <c r="H101" s="121"/>
      <c r="I101" s="127"/>
      <c r="J101" s="127"/>
      <c r="K101" s="127"/>
      <c r="L101" s="110"/>
      <c r="M101" s="110"/>
      <c r="N101" s="110"/>
      <c r="O101" s="110"/>
      <c r="P101" s="110"/>
      <c r="Q101" s="109"/>
      <c r="R101" s="110"/>
      <c r="S101" s="109"/>
      <c r="T101" s="110"/>
      <c r="U101" s="110"/>
    </row>
    <row r="102" spans="1:21" s="5" customFormat="1" ht="12.75" hidden="1">
      <c r="A102" s="134">
        <v>3299</v>
      </c>
      <c r="B102" s="135" t="s">
        <v>313</v>
      </c>
      <c r="C102" s="132">
        <f t="shared" si="18"/>
        <v>0</v>
      </c>
      <c r="D102" s="127"/>
      <c r="E102" s="127"/>
      <c r="F102" s="127"/>
      <c r="G102" s="127"/>
      <c r="H102" s="121"/>
      <c r="I102" s="127"/>
      <c r="J102" s="127"/>
      <c r="K102" s="127"/>
      <c r="L102" s="110"/>
      <c r="M102" s="110"/>
      <c r="N102" s="110"/>
      <c r="O102" s="110"/>
      <c r="P102" s="110"/>
      <c r="Q102" s="109"/>
      <c r="R102" s="110"/>
      <c r="S102" s="109"/>
      <c r="T102" s="110"/>
      <c r="U102" s="110"/>
    </row>
    <row r="103" spans="1:21" ht="12.75" hidden="1">
      <c r="A103" s="31"/>
      <c r="B103" s="8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</row>
    <row r="104" spans="1:21" s="5" customFormat="1" ht="25.5" customHeight="1">
      <c r="A104" s="122" t="s">
        <v>24</v>
      </c>
      <c r="B104" s="139" t="s">
        <v>31</v>
      </c>
      <c r="C104" s="124">
        <f>C105</f>
        <v>3088.14</v>
      </c>
      <c r="D104" s="124">
        <f aca="true" t="shared" si="19" ref="D104:K104">D105</f>
        <v>3088.14</v>
      </c>
      <c r="E104" s="124">
        <f t="shared" si="19"/>
        <v>0</v>
      </c>
      <c r="F104" s="124">
        <f t="shared" si="19"/>
        <v>0</v>
      </c>
      <c r="G104" s="124">
        <f t="shared" si="19"/>
        <v>0</v>
      </c>
      <c r="H104" s="121">
        <f t="shared" si="19"/>
        <v>0</v>
      </c>
      <c r="I104" s="124">
        <f t="shared" si="19"/>
        <v>0</v>
      </c>
      <c r="J104" s="124">
        <f t="shared" si="19"/>
        <v>0</v>
      </c>
      <c r="K104" s="124">
        <f t="shared" si="19"/>
        <v>0</v>
      </c>
      <c r="L104" s="110"/>
      <c r="M104" s="110"/>
      <c r="N104" s="110"/>
      <c r="O104" s="110"/>
      <c r="P104" s="110"/>
      <c r="Q104" s="109"/>
      <c r="R104" s="110"/>
      <c r="S104" s="109"/>
      <c r="T104" s="110"/>
      <c r="U104" s="110"/>
    </row>
    <row r="105" spans="1:21" s="5" customFormat="1" ht="12.75">
      <c r="A105" s="125">
        <v>3</v>
      </c>
      <c r="B105" s="126" t="s">
        <v>9</v>
      </c>
      <c r="C105" s="127">
        <f>C106+C114</f>
        <v>3088.14</v>
      </c>
      <c r="D105" s="127">
        <f aca="true" t="shared" si="20" ref="D105:K105">D106+D114</f>
        <v>3088.14</v>
      </c>
      <c r="E105" s="127">
        <f t="shared" si="20"/>
        <v>0</v>
      </c>
      <c r="F105" s="127">
        <f t="shared" si="20"/>
        <v>0</v>
      </c>
      <c r="G105" s="127">
        <f t="shared" si="20"/>
        <v>0</v>
      </c>
      <c r="H105" s="127">
        <f t="shared" si="20"/>
        <v>0</v>
      </c>
      <c r="I105" s="127">
        <f t="shared" si="20"/>
        <v>0</v>
      </c>
      <c r="J105" s="127">
        <f t="shared" si="20"/>
        <v>0</v>
      </c>
      <c r="K105" s="127">
        <f t="shared" si="20"/>
        <v>0</v>
      </c>
      <c r="L105" s="110"/>
      <c r="M105" s="110"/>
      <c r="N105" s="110"/>
      <c r="O105" s="110"/>
      <c r="P105" s="110"/>
      <c r="Q105" s="109"/>
      <c r="R105" s="110"/>
      <c r="S105" s="109"/>
      <c r="T105" s="110"/>
      <c r="U105" s="110"/>
    </row>
    <row r="106" spans="1:21" s="5" customFormat="1" ht="12.75" hidden="1">
      <c r="A106" s="128">
        <v>31</v>
      </c>
      <c r="B106" s="129" t="s">
        <v>10</v>
      </c>
      <c r="C106" s="121">
        <f aca="true" t="shared" si="21" ref="C106:K106">SUM(C107:C113)</f>
        <v>0</v>
      </c>
      <c r="D106" s="121">
        <f t="shared" si="21"/>
        <v>0</v>
      </c>
      <c r="E106" s="121">
        <f t="shared" si="21"/>
        <v>0</v>
      </c>
      <c r="F106" s="121">
        <f t="shared" si="21"/>
        <v>0</v>
      </c>
      <c r="G106" s="121">
        <f t="shared" si="21"/>
        <v>0</v>
      </c>
      <c r="H106" s="121">
        <f t="shared" si="21"/>
        <v>0</v>
      </c>
      <c r="I106" s="121">
        <f t="shared" si="21"/>
        <v>0</v>
      </c>
      <c r="J106" s="121">
        <f t="shared" si="21"/>
        <v>0</v>
      </c>
      <c r="K106" s="121">
        <f t="shared" si="21"/>
        <v>0</v>
      </c>
      <c r="L106" s="110"/>
      <c r="M106" s="110"/>
      <c r="N106" s="110"/>
      <c r="O106" s="110"/>
      <c r="P106" s="110"/>
      <c r="Q106" s="109"/>
      <c r="R106" s="110"/>
      <c r="S106" s="109"/>
      <c r="T106" s="110"/>
      <c r="U106" s="110"/>
    </row>
    <row r="107" spans="1:21" s="5" customFormat="1" ht="12.75" hidden="1">
      <c r="A107" s="130">
        <v>3111</v>
      </c>
      <c r="B107" s="131" t="s">
        <v>309</v>
      </c>
      <c r="C107" s="132">
        <f aca="true" t="shared" si="22" ref="C107:C112">SUM(D107:K107)</f>
        <v>0</v>
      </c>
      <c r="D107" s="132"/>
      <c r="E107" s="132"/>
      <c r="F107" s="132"/>
      <c r="G107" s="132"/>
      <c r="H107" s="133"/>
      <c r="I107" s="132"/>
      <c r="J107" s="132"/>
      <c r="K107" s="132"/>
      <c r="L107" s="110"/>
      <c r="M107" s="110"/>
      <c r="N107" s="110"/>
      <c r="O107" s="110"/>
      <c r="P107" s="110"/>
      <c r="Q107" s="109"/>
      <c r="R107" s="110"/>
      <c r="S107" s="109"/>
      <c r="T107" s="110"/>
      <c r="U107" s="110"/>
    </row>
    <row r="108" spans="1:21" s="5" customFormat="1" ht="12.75" hidden="1">
      <c r="A108" s="130">
        <v>3113</v>
      </c>
      <c r="B108" s="131" t="s">
        <v>49</v>
      </c>
      <c r="C108" s="132">
        <f t="shared" si="22"/>
        <v>0</v>
      </c>
      <c r="D108" s="132"/>
      <c r="E108" s="132"/>
      <c r="F108" s="132"/>
      <c r="G108" s="132"/>
      <c r="H108" s="133"/>
      <c r="I108" s="132"/>
      <c r="J108" s="132"/>
      <c r="K108" s="132"/>
      <c r="L108" s="110"/>
      <c r="M108" s="110"/>
      <c r="N108" s="110"/>
      <c r="O108" s="110"/>
      <c r="P108" s="110"/>
      <c r="Q108" s="109"/>
      <c r="R108" s="110"/>
      <c r="S108" s="109"/>
      <c r="T108" s="110"/>
      <c r="U108" s="110"/>
    </row>
    <row r="109" spans="1:21" s="5" customFormat="1" ht="12.75" hidden="1">
      <c r="A109" s="130">
        <v>3114</v>
      </c>
      <c r="B109" s="131" t="s">
        <v>51</v>
      </c>
      <c r="C109" s="132">
        <f t="shared" si="22"/>
        <v>0</v>
      </c>
      <c r="D109" s="132"/>
      <c r="E109" s="132"/>
      <c r="F109" s="132"/>
      <c r="G109" s="132"/>
      <c r="H109" s="133"/>
      <c r="I109" s="132"/>
      <c r="J109" s="132"/>
      <c r="K109" s="132"/>
      <c r="L109" s="110"/>
      <c r="M109" s="110"/>
      <c r="N109" s="110"/>
      <c r="O109" s="110"/>
      <c r="P109" s="110"/>
      <c r="Q109" s="109"/>
      <c r="R109" s="110"/>
      <c r="S109" s="109"/>
      <c r="T109" s="110"/>
      <c r="U109" s="110"/>
    </row>
    <row r="110" spans="1:21" s="5" customFormat="1" ht="12.75" hidden="1">
      <c r="A110" s="130">
        <v>3121</v>
      </c>
      <c r="B110" s="131" t="s">
        <v>12</v>
      </c>
      <c r="C110" s="132">
        <f t="shared" si="22"/>
        <v>0</v>
      </c>
      <c r="D110" s="132"/>
      <c r="E110" s="132"/>
      <c r="F110" s="132"/>
      <c r="G110" s="132"/>
      <c r="H110" s="133"/>
      <c r="I110" s="132"/>
      <c r="J110" s="132"/>
      <c r="K110" s="132"/>
      <c r="L110" s="110"/>
      <c r="M110" s="110"/>
      <c r="N110" s="110"/>
      <c r="O110" s="110"/>
      <c r="P110" s="110"/>
      <c r="Q110" s="109"/>
      <c r="R110" s="110"/>
      <c r="S110" s="109"/>
      <c r="T110" s="110"/>
      <c r="U110" s="110"/>
    </row>
    <row r="111" spans="1:21" s="5" customFormat="1" ht="12.75" hidden="1">
      <c r="A111" s="130">
        <v>3131</v>
      </c>
      <c r="B111" s="131" t="s">
        <v>310</v>
      </c>
      <c r="C111" s="132">
        <f t="shared" si="22"/>
        <v>0</v>
      </c>
      <c r="D111" s="132"/>
      <c r="E111" s="132"/>
      <c r="F111" s="132"/>
      <c r="G111" s="132"/>
      <c r="H111" s="133"/>
      <c r="I111" s="132"/>
      <c r="J111" s="132"/>
      <c r="K111" s="132"/>
      <c r="L111" s="110"/>
      <c r="M111" s="110"/>
      <c r="N111" s="110"/>
      <c r="O111" s="110"/>
      <c r="P111" s="110"/>
      <c r="Q111" s="109"/>
      <c r="R111" s="110"/>
      <c r="S111" s="109"/>
      <c r="T111" s="110"/>
      <c r="U111" s="110"/>
    </row>
    <row r="112" spans="1:21" s="5" customFormat="1" ht="25.5" hidden="1">
      <c r="A112" s="130">
        <v>3132</v>
      </c>
      <c r="B112" s="131" t="s">
        <v>54</v>
      </c>
      <c r="C112" s="132">
        <f t="shared" si="22"/>
        <v>0</v>
      </c>
      <c r="D112" s="132"/>
      <c r="E112" s="132"/>
      <c r="F112" s="132"/>
      <c r="G112" s="132"/>
      <c r="H112" s="133"/>
      <c r="I112" s="132"/>
      <c r="J112" s="132"/>
      <c r="K112" s="132"/>
      <c r="L112" s="110"/>
      <c r="M112" s="110"/>
      <c r="N112" s="110"/>
      <c r="O112" s="110"/>
      <c r="P112" s="110"/>
      <c r="Q112" s="109"/>
      <c r="R112" s="110"/>
      <c r="S112" s="109"/>
      <c r="T112" s="110"/>
      <c r="U112" s="110"/>
    </row>
    <row r="113" spans="1:21" s="5" customFormat="1" ht="24" hidden="1">
      <c r="A113" s="134">
        <v>3133</v>
      </c>
      <c r="B113" s="135" t="s">
        <v>56</v>
      </c>
      <c r="C113" s="132">
        <f>SUM(D113:K113)</f>
        <v>0</v>
      </c>
      <c r="D113" s="132"/>
      <c r="E113" s="132"/>
      <c r="F113" s="132"/>
      <c r="G113" s="132"/>
      <c r="H113" s="133"/>
      <c r="I113" s="132"/>
      <c r="J113" s="132"/>
      <c r="K113" s="132"/>
      <c r="L113" s="110"/>
      <c r="M113" s="110"/>
      <c r="N113" s="110"/>
      <c r="O113" s="110"/>
      <c r="P113" s="110"/>
      <c r="Q113" s="109"/>
      <c r="R113" s="110"/>
      <c r="S113" s="109"/>
      <c r="T113" s="110"/>
      <c r="U113" s="110"/>
    </row>
    <row r="114" spans="1:21" s="5" customFormat="1" ht="12.75">
      <c r="A114" s="128">
        <v>32</v>
      </c>
      <c r="B114" s="129" t="s">
        <v>14</v>
      </c>
      <c r="C114" s="121">
        <f>SUM(C115:C140)</f>
        <v>3088.14</v>
      </c>
      <c r="D114" s="121">
        <f aca="true" t="shared" si="23" ref="D114:K114">SUM(D115:D140)</f>
        <v>3088.14</v>
      </c>
      <c r="E114" s="121">
        <f t="shared" si="23"/>
        <v>0</v>
      </c>
      <c r="F114" s="121">
        <f t="shared" si="23"/>
        <v>0</v>
      </c>
      <c r="G114" s="121">
        <f t="shared" si="23"/>
        <v>0</v>
      </c>
      <c r="H114" s="121">
        <f t="shared" si="23"/>
        <v>0</v>
      </c>
      <c r="I114" s="121">
        <f t="shared" si="23"/>
        <v>0</v>
      </c>
      <c r="J114" s="121">
        <f t="shared" si="23"/>
        <v>0</v>
      </c>
      <c r="K114" s="121">
        <f t="shared" si="23"/>
        <v>0</v>
      </c>
      <c r="L114" s="110"/>
      <c r="M114" s="110"/>
      <c r="N114" s="110"/>
      <c r="O114" s="110"/>
      <c r="P114" s="110"/>
      <c r="Q114" s="109"/>
      <c r="R114" s="110"/>
      <c r="S114" s="109"/>
      <c r="T114" s="110"/>
      <c r="U114" s="110"/>
    </row>
    <row r="115" spans="1:21" s="5" customFormat="1" ht="12.75" hidden="1">
      <c r="A115" s="134">
        <v>3211</v>
      </c>
      <c r="B115" s="135" t="s">
        <v>60</v>
      </c>
      <c r="C115" s="132">
        <f aca="true" t="shared" si="24" ref="C115:C140">SUM(D115:K115)</f>
        <v>0</v>
      </c>
      <c r="D115" s="127"/>
      <c r="E115" s="127"/>
      <c r="F115" s="127"/>
      <c r="G115" s="127"/>
      <c r="H115" s="121"/>
      <c r="I115" s="127"/>
      <c r="J115" s="127"/>
      <c r="K115" s="127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</row>
    <row r="116" spans="1:21" s="5" customFormat="1" ht="24" hidden="1">
      <c r="A116" s="134">
        <v>3212</v>
      </c>
      <c r="B116" s="135" t="s">
        <v>62</v>
      </c>
      <c r="C116" s="132">
        <f t="shared" si="24"/>
        <v>0</v>
      </c>
      <c r="D116" s="127"/>
      <c r="E116" s="127"/>
      <c r="F116" s="127"/>
      <c r="G116" s="127"/>
      <c r="H116" s="121"/>
      <c r="I116" s="127"/>
      <c r="J116" s="127"/>
      <c r="K116" s="127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</row>
    <row r="117" spans="1:21" s="5" customFormat="1" ht="12.75" hidden="1">
      <c r="A117" s="134">
        <v>3213</v>
      </c>
      <c r="B117" s="135" t="s">
        <v>64</v>
      </c>
      <c r="C117" s="132">
        <f t="shared" si="24"/>
        <v>0</v>
      </c>
      <c r="D117" s="127"/>
      <c r="E117" s="127"/>
      <c r="F117" s="127"/>
      <c r="G117" s="127"/>
      <c r="H117" s="121"/>
      <c r="I117" s="127"/>
      <c r="J117" s="127"/>
      <c r="K117" s="127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</row>
    <row r="118" spans="1:21" s="5" customFormat="1" ht="12.75" hidden="1">
      <c r="A118" s="134">
        <v>3214</v>
      </c>
      <c r="B118" s="135" t="s">
        <v>66</v>
      </c>
      <c r="C118" s="132">
        <f t="shared" si="24"/>
        <v>0</v>
      </c>
      <c r="D118" s="127"/>
      <c r="E118" s="127"/>
      <c r="F118" s="127"/>
      <c r="G118" s="127"/>
      <c r="H118" s="121"/>
      <c r="I118" s="127"/>
      <c r="J118" s="127"/>
      <c r="K118" s="127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</row>
    <row r="119" spans="1:21" s="5" customFormat="1" ht="24">
      <c r="A119" s="134">
        <v>3221</v>
      </c>
      <c r="B119" s="135" t="s">
        <v>69</v>
      </c>
      <c r="C119" s="132">
        <f t="shared" si="24"/>
        <v>135</v>
      </c>
      <c r="D119" s="127">
        <v>135</v>
      </c>
      <c r="E119" s="127"/>
      <c r="F119" s="127"/>
      <c r="G119" s="127"/>
      <c r="H119" s="121"/>
      <c r="I119" s="127"/>
      <c r="J119" s="127"/>
      <c r="K119" s="127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</row>
    <row r="120" spans="1:21" s="5" customFormat="1" ht="12.75">
      <c r="A120" s="134">
        <v>3222</v>
      </c>
      <c r="B120" s="135" t="s">
        <v>71</v>
      </c>
      <c r="C120" s="132">
        <f t="shared" si="24"/>
        <v>577.56</v>
      </c>
      <c r="D120" s="127">
        <v>577.56</v>
      </c>
      <c r="E120" s="127"/>
      <c r="F120" s="127"/>
      <c r="G120" s="127"/>
      <c r="H120" s="121"/>
      <c r="I120" s="127"/>
      <c r="J120" s="127"/>
      <c r="K120" s="127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</row>
    <row r="121" spans="1:21" s="5" customFormat="1" ht="12.75" hidden="1">
      <c r="A121" s="134">
        <v>3223</v>
      </c>
      <c r="B121" s="135" t="s">
        <v>73</v>
      </c>
      <c r="C121" s="132">
        <f t="shared" si="24"/>
        <v>0</v>
      </c>
      <c r="D121" s="127"/>
      <c r="E121" s="127"/>
      <c r="F121" s="127"/>
      <c r="G121" s="127"/>
      <c r="H121" s="121"/>
      <c r="I121" s="127"/>
      <c r="J121" s="127"/>
      <c r="K121" s="127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</row>
    <row r="122" spans="1:21" s="5" customFormat="1" ht="24" hidden="1">
      <c r="A122" s="134">
        <v>3224</v>
      </c>
      <c r="B122" s="135" t="s">
        <v>75</v>
      </c>
      <c r="C122" s="132">
        <f t="shared" si="24"/>
        <v>0</v>
      </c>
      <c r="D122" s="127"/>
      <c r="E122" s="127"/>
      <c r="F122" s="127"/>
      <c r="G122" s="127"/>
      <c r="H122" s="121"/>
      <c r="I122" s="127"/>
      <c r="J122" s="127"/>
      <c r="K122" s="127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</row>
    <row r="123" spans="1:21" ht="12.75" hidden="1">
      <c r="A123" s="134">
        <v>3225</v>
      </c>
      <c r="B123" s="135" t="s">
        <v>77</v>
      </c>
      <c r="C123" s="132">
        <f t="shared" si="24"/>
        <v>0</v>
      </c>
      <c r="D123" s="132"/>
      <c r="E123" s="132"/>
      <c r="F123" s="132"/>
      <c r="G123" s="132"/>
      <c r="H123" s="133"/>
      <c r="I123" s="132"/>
      <c r="J123" s="132"/>
      <c r="K123" s="132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</row>
    <row r="124" spans="1:21" ht="12.75" hidden="1">
      <c r="A124" s="134">
        <v>3227</v>
      </c>
      <c r="B124" s="135" t="s">
        <v>79</v>
      </c>
      <c r="C124" s="132">
        <f t="shared" si="24"/>
        <v>0</v>
      </c>
      <c r="D124" s="132"/>
      <c r="E124" s="132"/>
      <c r="F124" s="132"/>
      <c r="G124" s="132"/>
      <c r="H124" s="133"/>
      <c r="I124" s="132"/>
      <c r="J124" s="132"/>
      <c r="K124" s="132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</row>
    <row r="125" spans="1:21" s="5" customFormat="1" ht="12.75" hidden="1">
      <c r="A125" s="134">
        <v>3231</v>
      </c>
      <c r="B125" s="135" t="s">
        <v>82</v>
      </c>
      <c r="C125" s="132">
        <f t="shared" si="24"/>
        <v>0</v>
      </c>
      <c r="D125" s="127"/>
      <c r="E125" s="127"/>
      <c r="F125" s="127"/>
      <c r="G125" s="127"/>
      <c r="H125" s="121"/>
      <c r="I125" s="127"/>
      <c r="J125" s="127"/>
      <c r="K125" s="127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</row>
    <row r="126" spans="1:21" s="5" customFormat="1" ht="24" hidden="1">
      <c r="A126" s="134">
        <v>3232</v>
      </c>
      <c r="B126" s="135" t="s">
        <v>84</v>
      </c>
      <c r="C126" s="132">
        <f t="shared" si="24"/>
        <v>0</v>
      </c>
      <c r="D126" s="127"/>
      <c r="E126" s="127"/>
      <c r="F126" s="127"/>
      <c r="G126" s="127"/>
      <c r="H126" s="121"/>
      <c r="I126" s="127"/>
      <c r="J126" s="127"/>
      <c r="K126" s="127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</row>
    <row r="127" spans="1:21" s="5" customFormat="1" ht="12.75" hidden="1">
      <c r="A127" s="134">
        <v>3233</v>
      </c>
      <c r="B127" s="135" t="s">
        <v>86</v>
      </c>
      <c r="C127" s="132">
        <f t="shared" si="24"/>
        <v>0</v>
      </c>
      <c r="D127" s="127"/>
      <c r="E127" s="127"/>
      <c r="F127" s="127"/>
      <c r="G127" s="127"/>
      <c r="H127" s="121"/>
      <c r="I127" s="127"/>
      <c r="J127" s="127"/>
      <c r="K127" s="127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</row>
    <row r="128" spans="1:21" s="5" customFormat="1" ht="12.75" hidden="1">
      <c r="A128" s="134">
        <v>3234</v>
      </c>
      <c r="B128" s="135" t="s">
        <v>88</v>
      </c>
      <c r="C128" s="132">
        <f t="shared" si="24"/>
        <v>0</v>
      </c>
      <c r="D128" s="127"/>
      <c r="E128" s="127"/>
      <c r="F128" s="127"/>
      <c r="G128" s="127"/>
      <c r="H128" s="121"/>
      <c r="I128" s="127"/>
      <c r="J128" s="127"/>
      <c r="K128" s="127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</row>
    <row r="129" spans="1:21" s="5" customFormat="1" ht="12.75" hidden="1">
      <c r="A129" s="134">
        <v>3235</v>
      </c>
      <c r="B129" s="135" t="s">
        <v>90</v>
      </c>
      <c r="C129" s="132">
        <f t="shared" si="24"/>
        <v>0</v>
      </c>
      <c r="D129" s="127"/>
      <c r="E129" s="127"/>
      <c r="F129" s="127"/>
      <c r="G129" s="127"/>
      <c r="H129" s="121"/>
      <c r="I129" s="127"/>
      <c r="J129" s="127"/>
      <c r="K129" s="127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</row>
    <row r="130" spans="1:21" s="5" customFormat="1" ht="12.75" hidden="1">
      <c r="A130" s="134">
        <v>3236</v>
      </c>
      <c r="B130" s="135" t="s">
        <v>92</v>
      </c>
      <c r="C130" s="132">
        <f t="shared" si="24"/>
        <v>0</v>
      </c>
      <c r="D130" s="127"/>
      <c r="E130" s="127"/>
      <c r="F130" s="127"/>
      <c r="G130" s="127"/>
      <c r="H130" s="121"/>
      <c r="I130" s="127"/>
      <c r="J130" s="127"/>
      <c r="K130" s="127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</row>
    <row r="131" spans="1:21" s="5" customFormat="1" ht="12.75" hidden="1">
      <c r="A131" s="134">
        <v>3237</v>
      </c>
      <c r="B131" s="135" t="s">
        <v>94</v>
      </c>
      <c r="C131" s="132">
        <f t="shared" si="24"/>
        <v>0</v>
      </c>
      <c r="D131" s="127"/>
      <c r="E131" s="127"/>
      <c r="F131" s="127"/>
      <c r="G131" s="127"/>
      <c r="H131" s="121"/>
      <c r="I131" s="127"/>
      <c r="J131" s="127"/>
      <c r="K131" s="127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</row>
    <row r="132" spans="1:21" s="5" customFormat="1" ht="12.75" hidden="1">
      <c r="A132" s="134">
        <v>3238</v>
      </c>
      <c r="B132" s="135" t="s">
        <v>96</v>
      </c>
      <c r="C132" s="132">
        <f t="shared" si="24"/>
        <v>0</v>
      </c>
      <c r="D132" s="127"/>
      <c r="E132" s="127"/>
      <c r="F132" s="127"/>
      <c r="G132" s="127"/>
      <c r="H132" s="121"/>
      <c r="I132" s="127"/>
      <c r="J132" s="127"/>
      <c r="K132" s="127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</row>
    <row r="133" spans="1:21" ht="12.75" hidden="1">
      <c r="A133" s="134">
        <v>3239</v>
      </c>
      <c r="B133" s="135" t="s">
        <v>98</v>
      </c>
      <c r="C133" s="132">
        <f t="shared" si="24"/>
        <v>0</v>
      </c>
      <c r="D133" s="132"/>
      <c r="E133" s="132"/>
      <c r="F133" s="132"/>
      <c r="G133" s="132"/>
      <c r="H133" s="133"/>
      <c r="I133" s="132"/>
      <c r="J133" s="132"/>
      <c r="K133" s="132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</row>
    <row r="134" spans="1:21" s="5" customFormat="1" ht="24" hidden="1">
      <c r="A134" s="134">
        <v>3241</v>
      </c>
      <c r="B134" s="135" t="s">
        <v>100</v>
      </c>
      <c r="C134" s="132">
        <f t="shared" si="24"/>
        <v>0</v>
      </c>
      <c r="D134" s="127"/>
      <c r="E134" s="127"/>
      <c r="F134" s="127"/>
      <c r="G134" s="127"/>
      <c r="H134" s="121"/>
      <c r="I134" s="127"/>
      <c r="J134" s="127"/>
      <c r="K134" s="127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</row>
    <row r="135" spans="1:21" s="5" customFormat="1" ht="12.75">
      <c r="A135" s="134">
        <v>3291</v>
      </c>
      <c r="B135" s="136" t="s">
        <v>104</v>
      </c>
      <c r="C135" s="132">
        <f t="shared" si="24"/>
        <v>2375.58</v>
      </c>
      <c r="D135" s="127">
        <v>2375.58</v>
      </c>
      <c r="E135" s="127"/>
      <c r="F135" s="127"/>
      <c r="G135" s="127"/>
      <c r="H135" s="121"/>
      <c r="I135" s="127"/>
      <c r="J135" s="127"/>
      <c r="K135" s="127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</row>
    <row r="136" spans="1:21" s="5" customFormat="1" ht="12.75" hidden="1">
      <c r="A136" s="134">
        <v>3292</v>
      </c>
      <c r="B136" s="135" t="s">
        <v>106</v>
      </c>
      <c r="C136" s="132">
        <f t="shared" si="24"/>
        <v>0</v>
      </c>
      <c r="D136" s="127"/>
      <c r="E136" s="127"/>
      <c r="F136" s="127"/>
      <c r="G136" s="127"/>
      <c r="H136" s="121"/>
      <c r="I136" s="127"/>
      <c r="J136" s="127"/>
      <c r="K136" s="127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</row>
    <row r="137" spans="1:21" s="5" customFormat="1" ht="12.75" hidden="1">
      <c r="A137" s="134">
        <v>3293</v>
      </c>
      <c r="B137" s="135" t="s">
        <v>108</v>
      </c>
      <c r="C137" s="132">
        <f t="shared" si="24"/>
        <v>0</v>
      </c>
      <c r="D137" s="127"/>
      <c r="E137" s="127"/>
      <c r="F137" s="127"/>
      <c r="G137" s="127"/>
      <c r="H137" s="121"/>
      <c r="I137" s="127"/>
      <c r="J137" s="127"/>
      <c r="K137" s="127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</row>
    <row r="138" spans="1:21" s="5" customFormat="1" ht="12.75" hidden="1">
      <c r="A138" s="134">
        <v>3294</v>
      </c>
      <c r="B138" s="135" t="s">
        <v>312</v>
      </c>
      <c r="C138" s="132">
        <f t="shared" si="24"/>
        <v>0</v>
      </c>
      <c r="D138" s="127"/>
      <c r="E138" s="127"/>
      <c r="F138" s="127"/>
      <c r="G138" s="127"/>
      <c r="H138" s="121"/>
      <c r="I138" s="127"/>
      <c r="J138" s="127"/>
      <c r="K138" s="127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</row>
    <row r="139" spans="1:21" s="5" customFormat="1" ht="12.75" hidden="1">
      <c r="A139" s="134">
        <v>3295</v>
      </c>
      <c r="B139" s="135" t="s">
        <v>112</v>
      </c>
      <c r="C139" s="132">
        <f t="shared" si="24"/>
        <v>0</v>
      </c>
      <c r="D139" s="127"/>
      <c r="E139" s="127"/>
      <c r="F139" s="127"/>
      <c r="G139" s="127"/>
      <c r="H139" s="121"/>
      <c r="I139" s="127"/>
      <c r="J139" s="127"/>
      <c r="K139" s="127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</row>
    <row r="140" spans="1:21" s="5" customFormat="1" ht="12.75" hidden="1">
      <c r="A140" s="134">
        <v>3299</v>
      </c>
      <c r="B140" s="135" t="s">
        <v>313</v>
      </c>
      <c r="C140" s="132">
        <f t="shared" si="24"/>
        <v>0</v>
      </c>
      <c r="D140" s="127"/>
      <c r="E140" s="127"/>
      <c r="F140" s="127"/>
      <c r="G140" s="127"/>
      <c r="H140" s="121"/>
      <c r="I140" s="127"/>
      <c r="J140" s="127"/>
      <c r="K140" s="127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</row>
    <row r="141" spans="1:21" ht="12.75">
      <c r="A141" s="31"/>
      <c r="B141" s="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</row>
    <row r="142" spans="1:21" s="5" customFormat="1" ht="19.5" customHeight="1" hidden="1">
      <c r="A142" s="122" t="s">
        <v>24</v>
      </c>
      <c r="B142" s="139" t="s">
        <v>32</v>
      </c>
      <c r="C142" s="124">
        <f>C143</f>
        <v>0</v>
      </c>
      <c r="D142" s="124">
        <f aca="true" t="shared" si="25" ref="D142:K142">D143</f>
        <v>0</v>
      </c>
      <c r="E142" s="124">
        <f t="shared" si="25"/>
        <v>0</v>
      </c>
      <c r="F142" s="124">
        <f t="shared" si="25"/>
        <v>0</v>
      </c>
      <c r="G142" s="124">
        <f t="shared" si="25"/>
        <v>0</v>
      </c>
      <c r="H142" s="121">
        <f t="shared" si="25"/>
        <v>0</v>
      </c>
      <c r="I142" s="124">
        <f t="shared" si="25"/>
        <v>0</v>
      </c>
      <c r="J142" s="124">
        <f t="shared" si="25"/>
        <v>0</v>
      </c>
      <c r="K142" s="124">
        <f t="shared" si="25"/>
        <v>0</v>
      </c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</row>
    <row r="143" spans="1:21" s="5" customFormat="1" ht="12.75" hidden="1">
      <c r="A143" s="125">
        <v>3</v>
      </c>
      <c r="B143" s="126" t="s">
        <v>9</v>
      </c>
      <c r="C143" s="127">
        <f>C144</f>
        <v>0</v>
      </c>
      <c r="D143" s="127">
        <f aca="true" t="shared" si="26" ref="D143:K143">D144</f>
        <v>0</v>
      </c>
      <c r="E143" s="127">
        <f t="shared" si="26"/>
        <v>0</v>
      </c>
      <c r="F143" s="127">
        <f t="shared" si="26"/>
        <v>0</v>
      </c>
      <c r="G143" s="127">
        <f t="shared" si="26"/>
        <v>0</v>
      </c>
      <c r="H143" s="121">
        <f t="shared" si="26"/>
        <v>0</v>
      </c>
      <c r="I143" s="127">
        <f t="shared" si="26"/>
        <v>0</v>
      </c>
      <c r="J143" s="127">
        <f t="shared" si="26"/>
        <v>0</v>
      </c>
      <c r="K143" s="127">
        <f t="shared" si="26"/>
        <v>0</v>
      </c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</row>
    <row r="144" spans="1:21" s="5" customFormat="1" ht="12.75" hidden="1">
      <c r="A144" s="128">
        <v>31</v>
      </c>
      <c r="B144" s="129" t="s">
        <v>10</v>
      </c>
      <c r="C144" s="121">
        <f>SUM(C145:C152)</f>
        <v>0</v>
      </c>
      <c r="D144" s="121">
        <f aca="true" t="shared" si="27" ref="D144:K144">SUM(D145:D152)</f>
        <v>0</v>
      </c>
      <c r="E144" s="121">
        <f t="shared" si="27"/>
        <v>0</v>
      </c>
      <c r="F144" s="121">
        <f t="shared" si="27"/>
        <v>0</v>
      </c>
      <c r="G144" s="121">
        <f t="shared" si="27"/>
        <v>0</v>
      </c>
      <c r="H144" s="121">
        <f t="shared" si="27"/>
        <v>0</v>
      </c>
      <c r="I144" s="121">
        <f t="shared" si="27"/>
        <v>0</v>
      </c>
      <c r="J144" s="121">
        <f t="shared" si="27"/>
        <v>0</v>
      </c>
      <c r="K144" s="121">
        <f t="shared" si="27"/>
        <v>0</v>
      </c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</row>
    <row r="145" spans="1:21" ht="12.75" hidden="1">
      <c r="A145" s="130">
        <v>3111</v>
      </c>
      <c r="B145" s="131" t="s">
        <v>309</v>
      </c>
      <c r="C145" s="132">
        <f aca="true" t="shared" si="28" ref="C145:C152">SUM(D145:K145)</f>
        <v>0</v>
      </c>
      <c r="D145" s="132"/>
      <c r="E145" s="132"/>
      <c r="F145" s="132"/>
      <c r="G145" s="132"/>
      <c r="H145" s="133"/>
      <c r="I145" s="132"/>
      <c r="J145" s="132"/>
      <c r="K145" s="132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</row>
    <row r="146" spans="1:21" ht="12.75" hidden="1">
      <c r="A146" s="130">
        <v>3113</v>
      </c>
      <c r="B146" s="131" t="s">
        <v>49</v>
      </c>
      <c r="C146" s="132">
        <f t="shared" si="28"/>
        <v>0</v>
      </c>
      <c r="D146" s="132"/>
      <c r="E146" s="132"/>
      <c r="F146" s="132"/>
      <c r="G146" s="132"/>
      <c r="H146" s="133"/>
      <c r="I146" s="132"/>
      <c r="J146" s="132"/>
      <c r="K146" s="132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</row>
    <row r="147" spans="1:21" ht="12.75" hidden="1">
      <c r="A147" s="130">
        <v>3114</v>
      </c>
      <c r="B147" s="131" t="s">
        <v>51</v>
      </c>
      <c r="C147" s="132">
        <f t="shared" si="28"/>
        <v>0</v>
      </c>
      <c r="D147" s="132"/>
      <c r="E147" s="132"/>
      <c r="F147" s="132"/>
      <c r="G147" s="132"/>
      <c r="H147" s="133"/>
      <c r="I147" s="132"/>
      <c r="J147" s="132"/>
      <c r="K147" s="132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</row>
    <row r="148" spans="1:21" ht="12.75" hidden="1">
      <c r="A148" s="130">
        <v>3121</v>
      </c>
      <c r="B148" s="131" t="s">
        <v>12</v>
      </c>
      <c r="C148" s="132">
        <f t="shared" si="28"/>
        <v>0</v>
      </c>
      <c r="D148" s="132"/>
      <c r="E148" s="132"/>
      <c r="F148" s="132"/>
      <c r="G148" s="132"/>
      <c r="H148" s="133"/>
      <c r="I148" s="132"/>
      <c r="J148" s="132"/>
      <c r="K148" s="132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</row>
    <row r="149" spans="1:21" ht="12.75" hidden="1">
      <c r="A149" s="130">
        <v>3131</v>
      </c>
      <c r="B149" s="131" t="s">
        <v>310</v>
      </c>
      <c r="C149" s="132">
        <f t="shared" si="28"/>
        <v>0</v>
      </c>
      <c r="D149" s="132"/>
      <c r="E149" s="132"/>
      <c r="F149" s="132"/>
      <c r="G149" s="132"/>
      <c r="H149" s="133"/>
      <c r="I149" s="132"/>
      <c r="J149" s="132"/>
      <c r="K149" s="132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</row>
    <row r="150" spans="1:21" ht="25.5" hidden="1">
      <c r="A150" s="130">
        <v>3132</v>
      </c>
      <c r="B150" s="131" t="s">
        <v>54</v>
      </c>
      <c r="C150" s="132">
        <f t="shared" si="28"/>
        <v>0</v>
      </c>
      <c r="D150" s="132"/>
      <c r="E150" s="132"/>
      <c r="F150" s="132"/>
      <c r="G150" s="132"/>
      <c r="H150" s="133"/>
      <c r="I150" s="132"/>
      <c r="J150" s="132"/>
      <c r="K150" s="132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</row>
    <row r="151" spans="1:21" ht="24" hidden="1">
      <c r="A151" s="134">
        <v>3133</v>
      </c>
      <c r="B151" s="135" t="s">
        <v>56</v>
      </c>
      <c r="C151" s="132">
        <f>SUM(D151:K151)</f>
        <v>0</v>
      </c>
      <c r="D151" s="132"/>
      <c r="E151" s="132"/>
      <c r="F151" s="132"/>
      <c r="G151" s="132"/>
      <c r="H151" s="133"/>
      <c r="I151" s="132"/>
      <c r="J151" s="132"/>
      <c r="K151" s="132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</row>
    <row r="152" spans="1:21" ht="24" hidden="1">
      <c r="A152" s="134">
        <v>3212</v>
      </c>
      <c r="B152" s="135" t="s">
        <v>62</v>
      </c>
      <c r="C152" s="132">
        <f t="shared" si="28"/>
        <v>0</v>
      </c>
      <c r="D152" s="132"/>
      <c r="E152" s="132"/>
      <c r="F152" s="132"/>
      <c r="G152" s="132"/>
      <c r="H152" s="133"/>
      <c r="I152" s="132"/>
      <c r="J152" s="132"/>
      <c r="K152" s="132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</row>
    <row r="153" spans="1:21" ht="12.75" hidden="1">
      <c r="A153" s="111"/>
      <c r="B153" s="112"/>
      <c r="C153" s="109"/>
      <c r="D153" s="109"/>
      <c r="E153" s="109"/>
      <c r="F153" s="109"/>
      <c r="G153" s="109"/>
      <c r="H153" s="113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</row>
    <row r="154" spans="1:21" ht="12.75" hidden="1">
      <c r="A154" s="31"/>
      <c r="B154" s="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</row>
    <row r="155" spans="1:21" s="5" customFormat="1" ht="25.5">
      <c r="A155" s="122" t="s">
        <v>24</v>
      </c>
      <c r="B155" s="139" t="s">
        <v>33</v>
      </c>
      <c r="C155" s="124">
        <f>C156+C197+C207</f>
        <v>17000</v>
      </c>
      <c r="D155" s="124">
        <f aca="true" t="shared" si="29" ref="D155:K155">D156+D197+D207</f>
        <v>17000</v>
      </c>
      <c r="E155" s="124">
        <f t="shared" si="29"/>
        <v>0</v>
      </c>
      <c r="F155" s="124">
        <f t="shared" si="29"/>
        <v>0</v>
      </c>
      <c r="G155" s="124">
        <f t="shared" si="29"/>
        <v>0</v>
      </c>
      <c r="H155" s="121">
        <f t="shared" si="29"/>
        <v>0</v>
      </c>
      <c r="I155" s="124">
        <f t="shared" si="29"/>
        <v>0</v>
      </c>
      <c r="J155" s="124">
        <f t="shared" si="29"/>
        <v>0</v>
      </c>
      <c r="K155" s="124">
        <f t="shared" si="29"/>
        <v>0</v>
      </c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</row>
    <row r="156" spans="1:21" s="5" customFormat="1" ht="12.75">
      <c r="A156" s="125">
        <v>3</v>
      </c>
      <c r="B156" s="126" t="s">
        <v>9</v>
      </c>
      <c r="C156" s="127">
        <f>C157+C165+C193</f>
        <v>17000</v>
      </c>
      <c r="D156" s="127">
        <f aca="true" t="shared" si="30" ref="D156:K156">D157+D165+D193</f>
        <v>17000</v>
      </c>
      <c r="E156" s="127">
        <f t="shared" si="30"/>
        <v>0</v>
      </c>
      <c r="F156" s="127">
        <f t="shared" si="30"/>
        <v>0</v>
      </c>
      <c r="G156" s="127">
        <f t="shared" si="30"/>
        <v>0</v>
      </c>
      <c r="H156" s="121">
        <f t="shared" si="30"/>
        <v>0</v>
      </c>
      <c r="I156" s="127">
        <f t="shared" si="30"/>
        <v>0</v>
      </c>
      <c r="J156" s="127">
        <f t="shared" si="30"/>
        <v>0</v>
      </c>
      <c r="K156" s="127">
        <f t="shared" si="30"/>
        <v>0</v>
      </c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</row>
    <row r="157" spans="1:21" s="5" customFormat="1" ht="12.75" hidden="1">
      <c r="A157" s="128">
        <v>31</v>
      </c>
      <c r="B157" s="129" t="s">
        <v>10</v>
      </c>
      <c r="C157" s="121">
        <f>SUM(C158:C164)</f>
        <v>0</v>
      </c>
      <c r="D157" s="121">
        <f aca="true" t="shared" si="31" ref="D157:K157">SUM(D158:D164)</f>
        <v>0</v>
      </c>
      <c r="E157" s="121">
        <f t="shared" si="31"/>
        <v>0</v>
      </c>
      <c r="F157" s="121">
        <f t="shared" si="31"/>
        <v>0</v>
      </c>
      <c r="G157" s="121">
        <f t="shared" si="31"/>
        <v>0</v>
      </c>
      <c r="H157" s="121">
        <f t="shared" si="31"/>
        <v>0</v>
      </c>
      <c r="I157" s="121">
        <f t="shared" si="31"/>
        <v>0</v>
      </c>
      <c r="J157" s="121">
        <f t="shared" si="31"/>
        <v>0</v>
      </c>
      <c r="K157" s="121">
        <f t="shared" si="31"/>
        <v>0</v>
      </c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</row>
    <row r="158" spans="1:21" ht="12.75" hidden="1">
      <c r="A158" s="130">
        <v>3111</v>
      </c>
      <c r="B158" s="131" t="s">
        <v>309</v>
      </c>
      <c r="C158" s="132">
        <f aca="true" t="shared" si="32" ref="C158:C164">SUM(D158:K158)</f>
        <v>0</v>
      </c>
      <c r="D158" s="132"/>
      <c r="E158" s="132"/>
      <c r="F158" s="132"/>
      <c r="G158" s="132"/>
      <c r="H158" s="133"/>
      <c r="I158" s="132"/>
      <c r="J158" s="132"/>
      <c r="K158" s="132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</row>
    <row r="159" spans="1:21" ht="12.75" hidden="1">
      <c r="A159" s="130">
        <v>3113</v>
      </c>
      <c r="B159" s="131" t="s">
        <v>49</v>
      </c>
      <c r="C159" s="132">
        <f t="shared" si="32"/>
        <v>0</v>
      </c>
      <c r="D159" s="132"/>
      <c r="E159" s="132"/>
      <c r="F159" s="132"/>
      <c r="G159" s="132"/>
      <c r="H159" s="133"/>
      <c r="I159" s="132"/>
      <c r="J159" s="132"/>
      <c r="K159" s="132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</row>
    <row r="160" spans="1:21" ht="12.75" hidden="1">
      <c r="A160" s="130">
        <v>3114</v>
      </c>
      <c r="B160" s="131" t="s">
        <v>51</v>
      </c>
      <c r="C160" s="132">
        <f t="shared" si="32"/>
        <v>0</v>
      </c>
      <c r="D160" s="132"/>
      <c r="E160" s="132"/>
      <c r="F160" s="132"/>
      <c r="G160" s="132"/>
      <c r="H160" s="133"/>
      <c r="I160" s="132"/>
      <c r="J160" s="132"/>
      <c r="K160" s="132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</row>
    <row r="161" spans="1:21" ht="12.75" hidden="1">
      <c r="A161" s="130">
        <v>3121</v>
      </c>
      <c r="B161" s="131" t="s">
        <v>12</v>
      </c>
      <c r="C161" s="132">
        <f t="shared" si="32"/>
        <v>0</v>
      </c>
      <c r="D161" s="132"/>
      <c r="E161" s="132"/>
      <c r="F161" s="132"/>
      <c r="G161" s="132"/>
      <c r="H161" s="133"/>
      <c r="I161" s="132"/>
      <c r="J161" s="132"/>
      <c r="K161" s="132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</row>
    <row r="162" spans="1:21" ht="12.75" hidden="1">
      <c r="A162" s="130">
        <v>3131</v>
      </c>
      <c r="B162" s="131" t="s">
        <v>310</v>
      </c>
      <c r="C162" s="132">
        <f t="shared" si="32"/>
        <v>0</v>
      </c>
      <c r="D162" s="132"/>
      <c r="E162" s="132"/>
      <c r="F162" s="132"/>
      <c r="G162" s="132"/>
      <c r="H162" s="133"/>
      <c r="I162" s="132"/>
      <c r="J162" s="132"/>
      <c r="K162" s="132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</row>
    <row r="163" spans="1:21" ht="25.5" hidden="1">
      <c r="A163" s="130">
        <v>3132</v>
      </c>
      <c r="B163" s="131" t="s">
        <v>54</v>
      </c>
      <c r="C163" s="132">
        <f t="shared" si="32"/>
        <v>0</v>
      </c>
      <c r="D163" s="132"/>
      <c r="E163" s="132"/>
      <c r="F163" s="132"/>
      <c r="G163" s="132"/>
      <c r="H163" s="133"/>
      <c r="I163" s="132"/>
      <c r="J163" s="132"/>
      <c r="K163" s="132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</row>
    <row r="164" spans="1:21" ht="24" hidden="1">
      <c r="A164" s="134">
        <v>3133</v>
      </c>
      <c r="B164" s="135" t="s">
        <v>56</v>
      </c>
      <c r="C164" s="132">
        <f t="shared" si="32"/>
        <v>0</v>
      </c>
      <c r="D164" s="132"/>
      <c r="E164" s="132"/>
      <c r="F164" s="132"/>
      <c r="G164" s="132"/>
      <c r="H164" s="133"/>
      <c r="I164" s="132"/>
      <c r="J164" s="132"/>
      <c r="K164" s="132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</row>
    <row r="165" spans="1:21" s="5" customFormat="1" ht="12.75">
      <c r="A165" s="128">
        <v>32</v>
      </c>
      <c r="B165" s="129" t="s">
        <v>14</v>
      </c>
      <c r="C165" s="121">
        <f>SUM(C166:C192)</f>
        <v>17000</v>
      </c>
      <c r="D165" s="121">
        <f aca="true" t="shared" si="33" ref="D165:K165">SUM(D166:D192)</f>
        <v>17000</v>
      </c>
      <c r="E165" s="121">
        <f t="shared" si="33"/>
        <v>0</v>
      </c>
      <c r="F165" s="121">
        <f t="shared" si="33"/>
        <v>0</v>
      </c>
      <c r="G165" s="121">
        <f t="shared" si="33"/>
        <v>0</v>
      </c>
      <c r="H165" s="121">
        <f t="shared" si="33"/>
        <v>0</v>
      </c>
      <c r="I165" s="121">
        <f t="shared" si="33"/>
        <v>0</v>
      </c>
      <c r="J165" s="121">
        <f t="shared" si="33"/>
        <v>0</v>
      </c>
      <c r="K165" s="121">
        <f t="shared" si="33"/>
        <v>0</v>
      </c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</row>
    <row r="166" spans="1:21" s="5" customFormat="1" ht="12.75">
      <c r="A166" s="134">
        <v>3211</v>
      </c>
      <c r="B166" s="135" t="s">
        <v>60</v>
      </c>
      <c r="C166" s="132">
        <f aca="true" t="shared" si="34" ref="C166:C192">SUM(D166:K166)</f>
        <v>1105</v>
      </c>
      <c r="D166" s="127">
        <v>1105</v>
      </c>
      <c r="E166" s="127"/>
      <c r="F166" s="127"/>
      <c r="G166" s="127"/>
      <c r="H166" s="121"/>
      <c r="I166" s="127"/>
      <c r="J166" s="127"/>
      <c r="K166" s="127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</row>
    <row r="167" spans="1:21" s="5" customFormat="1" ht="24" hidden="1">
      <c r="A167" s="134">
        <v>3212</v>
      </c>
      <c r="B167" s="135" t="s">
        <v>62</v>
      </c>
      <c r="C167" s="132">
        <f t="shared" si="34"/>
        <v>0</v>
      </c>
      <c r="D167" s="127"/>
      <c r="E167" s="127"/>
      <c r="F167" s="127"/>
      <c r="G167" s="127"/>
      <c r="H167" s="121"/>
      <c r="I167" s="127"/>
      <c r="J167" s="127"/>
      <c r="K167" s="127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</row>
    <row r="168" spans="1:21" s="5" customFormat="1" ht="12.75" hidden="1">
      <c r="A168" s="134">
        <v>3213</v>
      </c>
      <c r="B168" s="135" t="s">
        <v>64</v>
      </c>
      <c r="C168" s="132">
        <f t="shared" si="34"/>
        <v>0</v>
      </c>
      <c r="D168" s="127"/>
      <c r="E168" s="127"/>
      <c r="F168" s="127"/>
      <c r="G168" s="127"/>
      <c r="H168" s="121"/>
      <c r="I168" s="127"/>
      <c r="J168" s="127"/>
      <c r="K168" s="127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</row>
    <row r="169" spans="1:21" s="5" customFormat="1" ht="12.75" hidden="1">
      <c r="A169" s="134">
        <v>3214</v>
      </c>
      <c r="B169" s="135" t="s">
        <v>66</v>
      </c>
      <c r="C169" s="132">
        <f t="shared" si="34"/>
        <v>0</v>
      </c>
      <c r="D169" s="127"/>
      <c r="E169" s="127"/>
      <c r="F169" s="127"/>
      <c r="G169" s="127"/>
      <c r="H169" s="121"/>
      <c r="I169" s="127"/>
      <c r="J169" s="127"/>
      <c r="K169" s="127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</row>
    <row r="170" spans="1:21" s="5" customFormat="1" ht="24" hidden="1">
      <c r="A170" s="134">
        <v>3221</v>
      </c>
      <c r="B170" s="135" t="s">
        <v>69</v>
      </c>
      <c r="C170" s="132">
        <f t="shared" si="34"/>
        <v>0</v>
      </c>
      <c r="D170" s="127"/>
      <c r="E170" s="127"/>
      <c r="F170" s="127"/>
      <c r="G170" s="127"/>
      <c r="H170" s="121"/>
      <c r="I170" s="127"/>
      <c r="J170" s="127"/>
      <c r="K170" s="127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</row>
    <row r="171" spans="1:21" s="5" customFormat="1" ht="12.75" hidden="1">
      <c r="A171" s="134">
        <v>3222</v>
      </c>
      <c r="B171" s="135" t="s">
        <v>71</v>
      </c>
      <c r="C171" s="132">
        <f t="shared" si="34"/>
        <v>0</v>
      </c>
      <c r="D171" s="127"/>
      <c r="E171" s="127"/>
      <c r="F171" s="127"/>
      <c r="G171" s="127"/>
      <c r="H171" s="121"/>
      <c r="I171" s="127"/>
      <c r="J171" s="127"/>
      <c r="K171" s="127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</row>
    <row r="172" spans="1:21" s="5" customFormat="1" ht="12.75" hidden="1">
      <c r="A172" s="134">
        <v>3223</v>
      </c>
      <c r="B172" s="135" t="s">
        <v>73</v>
      </c>
      <c r="C172" s="132">
        <f t="shared" si="34"/>
        <v>0</v>
      </c>
      <c r="D172" s="127"/>
      <c r="E172" s="127"/>
      <c r="F172" s="127"/>
      <c r="G172" s="127"/>
      <c r="H172" s="121"/>
      <c r="I172" s="127"/>
      <c r="J172" s="127"/>
      <c r="K172" s="127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</row>
    <row r="173" spans="1:21" s="5" customFormat="1" ht="24" hidden="1">
      <c r="A173" s="134">
        <v>3224</v>
      </c>
      <c r="B173" s="135" t="s">
        <v>75</v>
      </c>
      <c r="C173" s="132">
        <f t="shared" si="34"/>
        <v>0</v>
      </c>
      <c r="D173" s="127"/>
      <c r="E173" s="127"/>
      <c r="F173" s="127"/>
      <c r="G173" s="127"/>
      <c r="H173" s="121"/>
      <c r="I173" s="127"/>
      <c r="J173" s="127"/>
      <c r="K173" s="127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</row>
    <row r="174" spans="1:21" ht="12.75" hidden="1">
      <c r="A174" s="134">
        <v>3225</v>
      </c>
      <c r="B174" s="135" t="s">
        <v>77</v>
      </c>
      <c r="C174" s="132">
        <f t="shared" si="34"/>
        <v>0</v>
      </c>
      <c r="D174" s="132"/>
      <c r="E174" s="132"/>
      <c r="F174" s="132"/>
      <c r="G174" s="132"/>
      <c r="H174" s="133"/>
      <c r="I174" s="132"/>
      <c r="J174" s="132"/>
      <c r="K174" s="132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</row>
    <row r="175" spans="1:21" ht="12.75" hidden="1">
      <c r="A175" s="134">
        <v>3226</v>
      </c>
      <c r="B175" s="135" t="s">
        <v>311</v>
      </c>
      <c r="C175" s="132">
        <f t="shared" si="34"/>
        <v>0</v>
      </c>
      <c r="D175" s="132"/>
      <c r="E175" s="132"/>
      <c r="F175" s="132"/>
      <c r="G175" s="132"/>
      <c r="H175" s="133"/>
      <c r="I175" s="132"/>
      <c r="J175" s="132"/>
      <c r="K175" s="132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</row>
    <row r="176" spans="1:21" ht="12.75" hidden="1">
      <c r="A176" s="134">
        <v>3227</v>
      </c>
      <c r="B176" s="135" t="s">
        <v>79</v>
      </c>
      <c r="C176" s="132">
        <f t="shared" si="34"/>
        <v>0</v>
      </c>
      <c r="D176" s="132"/>
      <c r="E176" s="132"/>
      <c r="F176" s="132"/>
      <c r="G176" s="132"/>
      <c r="H176" s="133"/>
      <c r="I176" s="132"/>
      <c r="J176" s="132"/>
      <c r="K176" s="132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</row>
    <row r="177" spans="1:21" s="5" customFormat="1" ht="12.75">
      <c r="A177" s="134">
        <v>3231</v>
      </c>
      <c r="B177" s="135" t="s">
        <v>82</v>
      </c>
      <c r="C177" s="132">
        <f t="shared" si="34"/>
        <v>4515</v>
      </c>
      <c r="D177" s="127">
        <v>4515</v>
      </c>
      <c r="E177" s="127"/>
      <c r="F177" s="127"/>
      <c r="G177" s="127"/>
      <c r="H177" s="121"/>
      <c r="I177" s="127"/>
      <c r="J177" s="127"/>
      <c r="K177" s="127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</row>
    <row r="178" spans="1:21" s="5" customFormat="1" ht="24" hidden="1">
      <c r="A178" s="134">
        <v>3232</v>
      </c>
      <c r="B178" s="135" t="s">
        <v>84</v>
      </c>
      <c r="C178" s="132">
        <f t="shared" si="34"/>
        <v>0</v>
      </c>
      <c r="D178" s="127"/>
      <c r="E178" s="127"/>
      <c r="F178" s="127"/>
      <c r="G178" s="127"/>
      <c r="H178" s="121"/>
      <c r="I178" s="127"/>
      <c r="J178" s="127"/>
      <c r="K178" s="127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</row>
    <row r="179" spans="1:21" s="5" customFormat="1" ht="12.75" hidden="1">
      <c r="A179" s="134">
        <v>3233</v>
      </c>
      <c r="B179" s="135" t="s">
        <v>86</v>
      </c>
      <c r="C179" s="132">
        <f t="shared" si="34"/>
        <v>0</v>
      </c>
      <c r="D179" s="127"/>
      <c r="E179" s="127"/>
      <c r="F179" s="127"/>
      <c r="G179" s="127"/>
      <c r="H179" s="121"/>
      <c r="I179" s="127"/>
      <c r="J179" s="127"/>
      <c r="K179" s="127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</row>
    <row r="180" spans="1:21" s="5" customFormat="1" ht="12.75" hidden="1">
      <c r="A180" s="134">
        <v>3234</v>
      </c>
      <c r="B180" s="135" t="s">
        <v>88</v>
      </c>
      <c r="C180" s="132">
        <f t="shared" si="34"/>
        <v>0</v>
      </c>
      <c r="D180" s="127"/>
      <c r="E180" s="127"/>
      <c r="F180" s="127"/>
      <c r="G180" s="127"/>
      <c r="H180" s="121"/>
      <c r="I180" s="127"/>
      <c r="J180" s="127"/>
      <c r="K180" s="127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</row>
    <row r="181" spans="1:21" s="5" customFormat="1" ht="12.75" hidden="1">
      <c r="A181" s="134">
        <v>3235</v>
      </c>
      <c r="B181" s="135" t="s">
        <v>90</v>
      </c>
      <c r="C181" s="132">
        <f t="shared" si="34"/>
        <v>0</v>
      </c>
      <c r="D181" s="127"/>
      <c r="E181" s="127"/>
      <c r="F181" s="127"/>
      <c r="G181" s="127"/>
      <c r="H181" s="121"/>
      <c r="I181" s="127"/>
      <c r="J181" s="127"/>
      <c r="K181" s="127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</row>
    <row r="182" spans="1:21" s="5" customFormat="1" ht="12.75" hidden="1">
      <c r="A182" s="134">
        <v>3236</v>
      </c>
      <c r="B182" s="135" t="s">
        <v>92</v>
      </c>
      <c r="C182" s="132">
        <f t="shared" si="34"/>
        <v>0</v>
      </c>
      <c r="D182" s="127"/>
      <c r="E182" s="127"/>
      <c r="F182" s="127"/>
      <c r="G182" s="127"/>
      <c r="H182" s="121"/>
      <c r="I182" s="127"/>
      <c r="J182" s="127"/>
      <c r="K182" s="127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</row>
    <row r="183" spans="1:21" s="5" customFormat="1" ht="12.75">
      <c r="A183" s="134">
        <v>3237</v>
      </c>
      <c r="B183" s="135" t="s">
        <v>94</v>
      </c>
      <c r="C183" s="132">
        <f t="shared" si="34"/>
        <v>2880</v>
      </c>
      <c r="D183" s="127">
        <v>2880</v>
      </c>
      <c r="E183" s="127"/>
      <c r="F183" s="127"/>
      <c r="G183" s="127"/>
      <c r="H183" s="121"/>
      <c r="I183" s="127"/>
      <c r="J183" s="127"/>
      <c r="K183" s="127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</row>
    <row r="184" spans="1:21" s="5" customFormat="1" ht="12.75" hidden="1">
      <c r="A184" s="134">
        <v>3238</v>
      </c>
      <c r="B184" s="135" t="s">
        <v>96</v>
      </c>
      <c r="C184" s="132">
        <f t="shared" si="34"/>
        <v>0</v>
      </c>
      <c r="D184" s="127"/>
      <c r="E184" s="127"/>
      <c r="F184" s="127"/>
      <c r="G184" s="127"/>
      <c r="H184" s="121"/>
      <c r="I184" s="127"/>
      <c r="J184" s="127"/>
      <c r="K184" s="127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</row>
    <row r="185" spans="1:21" ht="12.75">
      <c r="A185" s="134">
        <v>3239</v>
      </c>
      <c r="B185" s="135" t="s">
        <v>98</v>
      </c>
      <c r="C185" s="132">
        <f t="shared" si="34"/>
        <v>3500</v>
      </c>
      <c r="D185" s="132">
        <v>3500</v>
      </c>
      <c r="E185" s="132"/>
      <c r="F185" s="132"/>
      <c r="G185" s="132"/>
      <c r="H185" s="133"/>
      <c r="I185" s="132"/>
      <c r="J185" s="132"/>
      <c r="K185" s="132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</row>
    <row r="186" spans="1:21" s="5" customFormat="1" ht="24" hidden="1">
      <c r="A186" s="134">
        <v>3241</v>
      </c>
      <c r="B186" s="135" t="s">
        <v>100</v>
      </c>
      <c r="C186" s="132">
        <f t="shared" si="34"/>
        <v>0</v>
      </c>
      <c r="D186" s="127"/>
      <c r="E186" s="127"/>
      <c r="F186" s="127"/>
      <c r="G186" s="127"/>
      <c r="H186" s="121"/>
      <c r="I186" s="127"/>
      <c r="J186" s="127"/>
      <c r="K186" s="127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</row>
    <row r="187" spans="1:21" s="5" customFormat="1" ht="12.75" hidden="1">
      <c r="A187" s="134">
        <v>3291</v>
      </c>
      <c r="B187" s="136" t="s">
        <v>104</v>
      </c>
      <c r="C187" s="132">
        <f t="shared" si="34"/>
        <v>0</v>
      </c>
      <c r="D187" s="127"/>
      <c r="E187" s="127"/>
      <c r="F187" s="127"/>
      <c r="G187" s="127"/>
      <c r="H187" s="121"/>
      <c r="I187" s="127"/>
      <c r="J187" s="127"/>
      <c r="K187" s="127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</row>
    <row r="188" spans="1:21" s="5" customFormat="1" ht="12.75" hidden="1">
      <c r="A188" s="134">
        <v>3292</v>
      </c>
      <c r="B188" s="135" t="s">
        <v>106</v>
      </c>
      <c r="C188" s="132">
        <f t="shared" si="34"/>
        <v>0</v>
      </c>
      <c r="D188" s="127"/>
      <c r="E188" s="127"/>
      <c r="F188" s="127"/>
      <c r="G188" s="127"/>
      <c r="H188" s="121"/>
      <c r="I188" s="127"/>
      <c r="J188" s="127"/>
      <c r="K188" s="127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</row>
    <row r="189" spans="1:21" s="5" customFormat="1" ht="12.75">
      <c r="A189" s="134">
        <v>3293</v>
      </c>
      <c r="B189" s="135" t="s">
        <v>108</v>
      </c>
      <c r="C189" s="132">
        <f t="shared" si="34"/>
        <v>5000</v>
      </c>
      <c r="D189" s="127">
        <v>5000</v>
      </c>
      <c r="E189" s="127"/>
      <c r="F189" s="127"/>
      <c r="G189" s="127"/>
      <c r="H189" s="121"/>
      <c r="I189" s="127"/>
      <c r="J189" s="127"/>
      <c r="K189" s="127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</row>
    <row r="190" spans="1:21" s="5" customFormat="1" ht="12.75" hidden="1">
      <c r="A190" s="134">
        <v>3294</v>
      </c>
      <c r="B190" s="135" t="s">
        <v>312</v>
      </c>
      <c r="C190" s="132">
        <f t="shared" si="34"/>
        <v>0</v>
      </c>
      <c r="D190" s="127"/>
      <c r="E190" s="127"/>
      <c r="F190" s="127"/>
      <c r="G190" s="127"/>
      <c r="H190" s="121"/>
      <c r="I190" s="127"/>
      <c r="J190" s="127"/>
      <c r="K190" s="127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</row>
    <row r="191" spans="1:21" s="5" customFormat="1" ht="12.75" hidden="1">
      <c r="A191" s="134">
        <v>3295</v>
      </c>
      <c r="B191" s="135" t="s">
        <v>112</v>
      </c>
      <c r="C191" s="132">
        <f t="shared" si="34"/>
        <v>0</v>
      </c>
      <c r="D191" s="127"/>
      <c r="E191" s="127"/>
      <c r="F191" s="127"/>
      <c r="G191" s="127"/>
      <c r="H191" s="121"/>
      <c r="I191" s="127"/>
      <c r="J191" s="127"/>
      <c r="K191" s="127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</row>
    <row r="192" spans="1:21" s="5" customFormat="1" ht="12.75" hidden="1">
      <c r="A192" s="134">
        <v>3299</v>
      </c>
      <c r="B192" s="135" t="s">
        <v>313</v>
      </c>
      <c r="C192" s="132">
        <f t="shared" si="34"/>
        <v>0</v>
      </c>
      <c r="D192" s="127"/>
      <c r="E192" s="127"/>
      <c r="F192" s="127"/>
      <c r="G192" s="127"/>
      <c r="H192" s="121"/>
      <c r="I192" s="127"/>
      <c r="J192" s="127"/>
      <c r="K192" s="127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</row>
    <row r="193" spans="1:21" s="5" customFormat="1" ht="12.75" hidden="1">
      <c r="A193" s="128">
        <v>34</v>
      </c>
      <c r="B193" s="129" t="s">
        <v>117</v>
      </c>
      <c r="C193" s="121">
        <f>SUM(C194:C196)</f>
        <v>0</v>
      </c>
      <c r="D193" s="121">
        <f aca="true" t="shared" si="35" ref="D193:K193">SUM(D194:D196)</f>
        <v>0</v>
      </c>
      <c r="E193" s="121">
        <f t="shared" si="35"/>
        <v>0</v>
      </c>
      <c r="F193" s="121">
        <f t="shared" si="35"/>
        <v>0</v>
      </c>
      <c r="G193" s="121">
        <f t="shared" si="35"/>
        <v>0</v>
      </c>
      <c r="H193" s="121">
        <f t="shared" si="35"/>
        <v>0</v>
      </c>
      <c r="I193" s="121">
        <f t="shared" si="35"/>
        <v>0</v>
      </c>
      <c r="J193" s="121">
        <f t="shared" si="35"/>
        <v>0</v>
      </c>
      <c r="K193" s="121">
        <f t="shared" si="35"/>
        <v>0</v>
      </c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</row>
    <row r="194" spans="1:21" s="5" customFormat="1" ht="12.75" hidden="1">
      <c r="A194" s="134">
        <v>3431</v>
      </c>
      <c r="B194" s="136" t="s">
        <v>124</v>
      </c>
      <c r="C194" s="132">
        <f>SUM(D194:K194)</f>
        <v>0</v>
      </c>
      <c r="D194" s="127"/>
      <c r="E194" s="127"/>
      <c r="F194" s="127"/>
      <c r="G194" s="127"/>
      <c r="H194" s="121"/>
      <c r="I194" s="127"/>
      <c r="J194" s="127"/>
      <c r="K194" s="127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</row>
    <row r="195" spans="1:21" s="5" customFormat="1" ht="24" hidden="1">
      <c r="A195" s="134">
        <v>3432</v>
      </c>
      <c r="B195" s="135" t="s">
        <v>126</v>
      </c>
      <c r="C195" s="132">
        <f>SUM(D195:K195)</f>
        <v>0</v>
      </c>
      <c r="D195" s="127"/>
      <c r="E195" s="127"/>
      <c r="F195" s="127"/>
      <c r="G195" s="127"/>
      <c r="H195" s="121"/>
      <c r="I195" s="127"/>
      <c r="J195" s="127"/>
      <c r="K195" s="127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</row>
    <row r="196" spans="1:21" s="5" customFormat="1" ht="12.75" hidden="1">
      <c r="A196" s="134">
        <v>3433</v>
      </c>
      <c r="B196" s="135" t="s">
        <v>314</v>
      </c>
      <c r="C196" s="132">
        <f>SUM(D196:K196)</f>
        <v>0</v>
      </c>
      <c r="D196" s="127"/>
      <c r="E196" s="127"/>
      <c r="F196" s="127"/>
      <c r="G196" s="127"/>
      <c r="H196" s="121"/>
      <c r="I196" s="127"/>
      <c r="J196" s="127"/>
      <c r="K196" s="127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</row>
    <row r="197" spans="1:21" s="5" customFormat="1" ht="24.75" customHeight="1" hidden="1">
      <c r="A197" s="137" t="s">
        <v>157</v>
      </c>
      <c r="B197" s="138" t="s">
        <v>158</v>
      </c>
      <c r="C197" s="121">
        <f>SUM(C198:C206)</f>
        <v>0</v>
      </c>
      <c r="D197" s="121">
        <f aca="true" t="shared" si="36" ref="D197:K197">SUM(D198:D206)</f>
        <v>0</v>
      </c>
      <c r="E197" s="121">
        <f t="shared" si="36"/>
        <v>0</v>
      </c>
      <c r="F197" s="121">
        <f t="shared" si="36"/>
        <v>0</v>
      </c>
      <c r="G197" s="121">
        <f t="shared" si="36"/>
        <v>0</v>
      </c>
      <c r="H197" s="121">
        <f t="shared" si="36"/>
        <v>0</v>
      </c>
      <c r="I197" s="121">
        <f t="shared" si="36"/>
        <v>0</v>
      </c>
      <c r="J197" s="121">
        <f t="shared" si="36"/>
        <v>0</v>
      </c>
      <c r="K197" s="121">
        <f t="shared" si="36"/>
        <v>0</v>
      </c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</row>
    <row r="198" spans="1:21" s="5" customFormat="1" ht="12.75" hidden="1">
      <c r="A198" s="134">
        <v>4221</v>
      </c>
      <c r="B198" s="135" t="s">
        <v>165</v>
      </c>
      <c r="C198" s="132">
        <f aca="true" t="shared" si="37" ref="C198:C206">SUM(D198:K198)</f>
        <v>0</v>
      </c>
      <c r="D198" s="127"/>
      <c r="E198" s="127"/>
      <c r="F198" s="127"/>
      <c r="G198" s="127"/>
      <c r="H198" s="121"/>
      <c r="I198" s="127"/>
      <c r="J198" s="127"/>
      <c r="K198" s="127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</row>
    <row r="199" spans="1:21" s="5" customFormat="1" ht="12.75" hidden="1">
      <c r="A199" s="134">
        <v>4222</v>
      </c>
      <c r="B199" s="135" t="s">
        <v>167</v>
      </c>
      <c r="C199" s="132">
        <f t="shared" si="37"/>
        <v>0</v>
      </c>
      <c r="D199" s="127"/>
      <c r="E199" s="127"/>
      <c r="F199" s="127"/>
      <c r="G199" s="127"/>
      <c r="H199" s="121"/>
      <c r="I199" s="127"/>
      <c r="J199" s="127"/>
      <c r="K199" s="127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</row>
    <row r="200" spans="1:21" s="5" customFormat="1" ht="12.75" hidden="1">
      <c r="A200" s="134">
        <v>4223</v>
      </c>
      <c r="B200" s="135" t="s">
        <v>169</v>
      </c>
      <c r="C200" s="132">
        <f t="shared" si="37"/>
        <v>0</v>
      </c>
      <c r="D200" s="127"/>
      <c r="E200" s="127"/>
      <c r="F200" s="127"/>
      <c r="G200" s="127"/>
      <c r="H200" s="121"/>
      <c r="I200" s="127"/>
      <c r="J200" s="127"/>
      <c r="K200" s="127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</row>
    <row r="201" spans="1:21" s="5" customFormat="1" ht="12.75" hidden="1">
      <c r="A201" s="134">
        <v>4224</v>
      </c>
      <c r="B201" s="135" t="s">
        <v>171</v>
      </c>
      <c r="C201" s="132">
        <f t="shared" si="37"/>
        <v>0</v>
      </c>
      <c r="D201" s="127"/>
      <c r="E201" s="127"/>
      <c r="F201" s="127"/>
      <c r="G201" s="127"/>
      <c r="H201" s="121"/>
      <c r="I201" s="127"/>
      <c r="J201" s="127"/>
      <c r="K201" s="127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</row>
    <row r="202" spans="1:21" s="5" customFormat="1" ht="12.75" hidden="1">
      <c r="A202" s="134">
        <v>4225</v>
      </c>
      <c r="B202" s="135" t="s">
        <v>315</v>
      </c>
      <c r="C202" s="132">
        <f t="shared" si="37"/>
        <v>0</v>
      </c>
      <c r="D202" s="127"/>
      <c r="E202" s="127"/>
      <c r="F202" s="127"/>
      <c r="G202" s="127"/>
      <c r="H202" s="121"/>
      <c r="I202" s="127"/>
      <c r="J202" s="127"/>
      <c r="K202" s="127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</row>
    <row r="203" spans="1:21" s="5" customFormat="1" ht="12.75" hidden="1">
      <c r="A203" s="134">
        <v>4226</v>
      </c>
      <c r="B203" s="135" t="s">
        <v>175</v>
      </c>
      <c r="C203" s="132">
        <f t="shared" si="37"/>
        <v>0</v>
      </c>
      <c r="D203" s="127"/>
      <c r="E203" s="127"/>
      <c r="F203" s="127"/>
      <c r="G203" s="127"/>
      <c r="H203" s="121"/>
      <c r="I203" s="127"/>
      <c r="J203" s="127"/>
      <c r="K203" s="127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</row>
    <row r="204" spans="1:21" s="5" customFormat="1" ht="12.75" hidden="1">
      <c r="A204" s="134">
        <v>4227</v>
      </c>
      <c r="B204" s="136" t="s">
        <v>177</v>
      </c>
      <c r="C204" s="132">
        <f t="shared" si="37"/>
        <v>0</v>
      </c>
      <c r="D204" s="127"/>
      <c r="E204" s="127"/>
      <c r="F204" s="127"/>
      <c r="G204" s="127"/>
      <c r="H204" s="121"/>
      <c r="I204" s="127"/>
      <c r="J204" s="127"/>
      <c r="K204" s="127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</row>
    <row r="205" spans="1:21" s="5" customFormat="1" ht="12.75" hidden="1">
      <c r="A205" s="134">
        <v>4231</v>
      </c>
      <c r="B205" s="135" t="s">
        <v>180</v>
      </c>
      <c r="C205" s="132">
        <f t="shared" si="37"/>
        <v>0</v>
      </c>
      <c r="D205" s="127"/>
      <c r="E205" s="127"/>
      <c r="F205" s="127"/>
      <c r="G205" s="127"/>
      <c r="H205" s="121"/>
      <c r="I205" s="127"/>
      <c r="J205" s="127"/>
      <c r="K205" s="127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</row>
    <row r="206" spans="1:21" s="5" customFormat="1" ht="12.75" hidden="1">
      <c r="A206" s="134">
        <v>4241</v>
      </c>
      <c r="B206" s="135" t="s">
        <v>316</v>
      </c>
      <c r="C206" s="132">
        <f t="shared" si="37"/>
        <v>0</v>
      </c>
      <c r="D206" s="127"/>
      <c r="E206" s="127"/>
      <c r="F206" s="127"/>
      <c r="G206" s="127"/>
      <c r="H206" s="121"/>
      <c r="I206" s="127"/>
      <c r="J206" s="127"/>
      <c r="K206" s="127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</row>
    <row r="207" spans="1:21" s="5" customFormat="1" ht="24" hidden="1">
      <c r="A207" s="137" t="s">
        <v>208</v>
      </c>
      <c r="B207" s="138" t="s">
        <v>317</v>
      </c>
      <c r="C207" s="121">
        <f>SUM(C208)</f>
        <v>0</v>
      </c>
      <c r="D207" s="121">
        <f aca="true" t="shared" si="38" ref="D207:K207">SUM(D208)</f>
        <v>0</v>
      </c>
      <c r="E207" s="121">
        <f t="shared" si="38"/>
        <v>0</v>
      </c>
      <c r="F207" s="121">
        <f t="shared" si="38"/>
        <v>0</v>
      </c>
      <c r="G207" s="121">
        <f t="shared" si="38"/>
        <v>0</v>
      </c>
      <c r="H207" s="121">
        <f t="shared" si="38"/>
        <v>0</v>
      </c>
      <c r="I207" s="121">
        <f t="shared" si="38"/>
        <v>0</v>
      </c>
      <c r="J207" s="121">
        <f t="shared" si="38"/>
        <v>0</v>
      </c>
      <c r="K207" s="121">
        <f t="shared" si="38"/>
        <v>0</v>
      </c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</row>
    <row r="208" spans="1:21" s="5" customFormat="1" ht="24" hidden="1">
      <c r="A208" s="134">
        <v>4511</v>
      </c>
      <c r="B208" s="135" t="s">
        <v>211</v>
      </c>
      <c r="C208" s="132">
        <f>SUM(D208:K208)</f>
        <v>0</v>
      </c>
      <c r="D208" s="127"/>
      <c r="E208" s="127"/>
      <c r="F208" s="127"/>
      <c r="G208" s="127"/>
      <c r="H208" s="121"/>
      <c r="I208" s="127"/>
      <c r="J208" s="127"/>
      <c r="K208" s="127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</row>
    <row r="209" spans="1:21" s="5" customFormat="1" ht="12.75">
      <c r="A209" s="111"/>
      <c r="B209" s="112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</row>
    <row r="210" spans="1:21" s="5" customFormat="1" ht="12.75" customHeight="1">
      <c r="A210" s="122" t="s">
        <v>24</v>
      </c>
      <c r="B210" s="139" t="s">
        <v>342</v>
      </c>
      <c r="C210" s="124">
        <f>C211+C252+C262</f>
        <v>7628.32</v>
      </c>
      <c r="D210" s="124">
        <f aca="true" t="shared" si="39" ref="D210:K210">D211+D252+D262</f>
        <v>2952.02</v>
      </c>
      <c r="E210" s="124">
        <f t="shared" si="39"/>
        <v>0</v>
      </c>
      <c r="F210" s="124">
        <f t="shared" si="39"/>
        <v>0</v>
      </c>
      <c r="G210" s="124">
        <f t="shared" si="39"/>
        <v>4676.3</v>
      </c>
      <c r="H210" s="121">
        <f t="shared" si="39"/>
        <v>0</v>
      </c>
      <c r="I210" s="124">
        <f t="shared" si="39"/>
        <v>0</v>
      </c>
      <c r="J210" s="124">
        <f t="shared" si="39"/>
        <v>0</v>
      </c>
      <c r="K210" s="124">
        <f t="shared" si="39"/>
        <v>0</v>
      </c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</row>
    <row r="211" spans="1:21" s="5" customFormat="1" ht="12.75">
      <c r="A211" s="125">
        <v>3</v>
      </c>
      <c r="B211" s="126" t="s">
        <v>9</v>
      </c>
      <c r="C211" s="127">
        <f>C212+C220+C248</f>
        <v>7628.32</v>
      </c>
      <c r="D211" s="127">
        <f aca="true" t="shared" si="40" ref="D211:K211">D212+D220+D248</f>
        <v>2952.02</v>
      </c>
      <c r="E211" s="127">
        <f t="shared" si="40"/>
        <v>0</v>
      </c>
      <c r="F211" s="127">
        <f t="shared" si="40"/>
        <v>0</v>
      </c>
      <c r="G211" s="127">
        <f t="shared" si="40"/>
        <v>4676.3</v>
      </c>
      <c r="H211" s="121">
        <f t="shared" si="40"/>
        <v>0</v>
      </c>
      <c r="I211" s="127">
        <f t="shared" si="40"/>
        <v>0</v>
      </c>
      <c r="J211" s="127">
        <f t="shared" si="40"/>
        <v>0</v>
      </c>
      <c r="K211" s="127">
        <f t="shared" si="40"/>
        <v>0</v>
      </c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</row>
    <row r="212" spans="1:21" s="5" customFormat="1" ht="12.75" hidden="1">
      <c r="A212" s="128">
        <v>31</v>
      </c>
      <c r="B212" s="129" t="s">
        <v>10</v>
      </c>
      <c r="C212" s="121">
        <f>SUM(C213:C219)</f>
        <v>0</v>
      </c>
      <c r="D212" s="121">
        <f aca="true" t="shared" si="41" ref="D212:K212">SUM(D213:D219)</f>
        <v>0</v>
      </c>
      <c r="E212" s="121">
        <f t="shared" si="41"/>
        <v>0</v>
      </c>
      <c r="F212" s="121">
        <f t="shared" si="41"/>
        <v>0</v>
      </c>
      <c r="G212" s="121">
        <f t="shared" si="41"/>
        <v>0</v>
      </c>
      <c r="H212" s="121">
        <f t="shared" si="41"/>
        <v>0</v>
      </c>
      <c r="I212" s="121">
        <f t="shared" si="41"/>
        <v>0</v>
      </c>
      <c r="J212" s="121">
        <f t="shared" si="41"/>
        <v>0</v>
      </c>
      <c r="K212" s="121">
        <f t="shared" si="41"/>
        <v>0</v>
      </c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</row>
    <row r="213" spans="1:21" ht="12.75" hidden="1">
      <c r="A213" s="130">
        <v>3111</v>
      </c>
      <c r="B213" s="131" t="s">
        <v>309</v>
      </c>
      <c r="C213" s="132">
        <f aca="true" t="shared" si="42" ref="C213:C219">SUM(D213:K213)</f>
        <v>0</v>
      </c>
      <c r="D213" s="132"/>
      <c r="E213" s="132"/>
      <c r="F213" s="132"/>
      <c r="G213" s="132"/>
      <c r="H213" s="133"/>
      <c r="I213" s="132"/>
      <c r="J213" s="132"/>
      <c r="K213" s="132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</row>
    <row r="214" spans="1:21" ht="12.75" hidden="1">
      <c r="A214" s="130">
        <v>3113</v>
      </c>
      <c r="B214" s="131" t="s">
        <v>49</v>
      </c>
      <c r="C214" s="132">
        <f t="shared" si="42"/>
        <v>0</v>
      </c>
      <c r="D214" s="132"/>
      <c r="E214" s="132"/>
      <c r="F214" s="132"/>
      <c r="G214" s="132"/>
      <c r="H214" s="133"/>
      <c r="I214" s="132"/>
      <c r="J214" s="132"/>
      <c r="K214" s="132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</row>
    <row r="215" spans="1:21" ht="12.75" hidden="1">
      <c r="A215" s="130">
        <v>3114</v>
      </c>
      <c r="B215" s="131" t="s">
        <v>51</v>
      </c>
      <c r="C215" s="132">
        <f t="shared" si="42"/>
        <v>0</v>
      </c>
      <c r="D215" s="132"/>
      <c r="E215" s="132"/>
      <c r="F215" s="132"/>
      <c r="G215" s="132"/>
      <c r="H215" s="133"/>
      <c r="I215" s="132"/>
      <c r="J215" s="132"/>
      <c r="K215" s="132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</row>
    <row r="216" spans="1:21" ht="12.75" hidden="1">
      <c r="A216" s="130">
        <v>3121</v>
      </c>
      <c r="B216" s="131" t="s">
        <v>12</v>
      </c>
      <c r="C216" s="132">
        <f t="shared" si="42"/>
        <v>0</v>
      </c>
      <c r="D216" s="132"/>
      <c r="E216" s="132"/>
      <c r="F216" s="132"/>
      <c r="G216" s="132"/>
      <c r="H216" s="133"/>
      <c r="I216" s="132"/>
      <c r="J216" s="132"/>
      <c r="K216" s="132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</row>
    <row r="217" spans="1:21" ht="12.75" hidden="1">
      <c r="A217" s="130">
        <v>3131</v>
      </c>
      <c r="B217" s="131" t="s">
        <v>310</v>
      </c>
      <c r="C217" s="132">
        <f t="shared" si="42"/>
        <v>0</v>
      </c>
      <c r="D217" s="132"/>
      <c r="E217" s="132"/>
      <c r="F217" s="132"/>
      <c r="G217" s="132"/>
      <c r="H217" s="133"/>
      <c r="I217" s="132"/>
      <c r="J217" s="132"/>
      <c r="K217" s="132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</row>
    <row r="218" spans="1:21" ht="25.5" hidden="1">
      <c r="A218" s="130">
        <v>3132</v>
      </c>
      <c r="B218" s="131" t="s">
        <v>54</v>
      </c>
      <c r="C218" s="132">
        <f t="shared" si="42"/>
        <v>0</v>
      </c>
      <c r="D218" s="132"/>
      <c r="E218" s="132"/>
      <c r="F218" s="132"/>
      <c r="G218" s="132"/>
      <c r="H218" s="133"/>
      <c r="I218" s="132"/>
      <c r="J218" s="132"/>
      <c r="K218" s="132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</row>
    <row r="219" spans="1:21" ht="24" hidden="1">
      <c r="A219" s="134">
        <v>3133</v>
      </c>
      <c r="B219" s="135" t="s">
        <v>56</v>
      </c>
      <c r="C219" s="132">
        <f t="shared" si="42"/>
        <v>0</v>
      </c>
      <c r="D219" s="132"/>
      <c r="E219" s="132"/>
      <c r="F219" s="132"/>
      <c r="G219" s="132"/>
      <c r="H219" s="133"/>
      <c r="I219" s="132"/>
      <c r="J219" s="132"/>
      <c r="K219" s="132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</row>
    <row r="220" spans="1:21" s="5" customFormat="1" ht="12.75">
      <c r="A220" s="128">
        <v>32</v>
      </c>
      <c r="B220" s="129" t="s">
        <v>14</v>
      </c>
      <c r="C220" s="121">
        <f>SUM(C221:C247)</f>
        <v>7628.32</v>
      </c>
      <c r="D220" s="121">
        <f aca="true" t="shared" si="43" ref="D220:K220">SUM(D221:D247)</f>
        <v>2952.02</v>
      </c>
      <c r="E220" s="121">
        <f t="shared" si="43"/>
        <v>0</v>
      </c>
      <c r="F220" s="121">
        <f t="shared" si="43"/>
        <v>0</v>
      </c>
      <c r="G220" s="121">
        <f t="shared" si="43"/>
        <v>4676.3</v>
      </c>
      <c r="H220" s="121">
        <f t="shared" si="43"/>
        <v>0</v>
      </c>
      <c r="I220" s="121">
        <f t="shared" si="43"/>
        <v>0</v>
      </c>
      <c r="J220" s="121">
        <f t="shared" si="43"/>
        <v>0</v>
      </c>
      <c r="K220" s="121">
        <f t="shared" si="43"/>
        <v>0</v>
      </c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</row>
    <row r="221" spans="1:21" s="5" customFormat="1" ht="12.75" hidden="1">
      <c r="A221" s="134">
        <v>3211</v>
      </c>
      <c r="B221" s="135" t="s">
        <v>60</v>
      </c>
      <c r="C221" s="132">
        <f aca="true" t="shared" si="44" ref="C221:C247">SUM(D221:K221)</f>
        <v>0</v>
      </c>
      <c r="D221" s="127"/>
      <c r="E221" s="127"/>
      <c r="F221" s="127"/>
      <c r="G221" s="127"/>
      <c r="H221" s="121"/>
      <c r="I221" s="127"/>
      <c r="J221" s="127"/>
      <c r="K221" s="127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</row>
    <row r="222" spans="1:21" s="5" customFormat="1" ht="24" hidden="1">
      <c r="A222" s="134">
        <v>3212</v>
      </c>
      <c r="B222" s="135" t="s">
        <v>62</v>
      </c>
      <c r="C222" s="132">
        <f t="shared" si="44"/>
        <v>0</v>
      </c>
      <c r="D222" s="127"/>
      <c r="E222" s="127"/>
      <c r="F222" s="127"/>
      <c r="G222" s="127"/>
      <c r="H222" s="121"/>
      <c r="I222" s="127"/>
      <c r="J222" s="127"/>
      <c r="K222" s="127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</row>
    <row r="223" spans="1:21" s="5" customFormat="1" ht="12.75" hidden="1">
      <c r="A223" s="134">
        <v>3213</v>
      </c>
      <c r="B223" s="135" t="s">
        <v>64</v>
      </c>
      <c r="C223" s="132">
        <f t="shared" si="44"/>
        <v>0</v>
      </c>
      <c r="D223" s="127"/>
      <c r="E223" s="127"/>
      <c r="F223" s="127"/>
      <c r="G223" s="127"/>
      <c r="H223" s="121"/>
      <c r="I223" s="127"/>
      <c r="J223" s="127"/>
      <c r="K223" s="127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</row>
    <row r="224" spans="1:21" s="5" customFormat="1" ht="12.75" hidden="1">
      <c r="A224" s="134">
        <v>3214</v>
      </c>
      <c r="B224" s="135" t="s">
        <v>66</v>
      </c>
      <c r="C224" s="132">
        <f t="shared" si="44"/>
        <v>0</v>
      </c>
      <c r="D224" s="127"/>
      <c r="E224" s="127"/>
      <c r="F224" s="127"/>
      <c r="G224" s="127"/>
      <c r="H224" s="121"/>
      <c r="I224" s="127"/>
      <c r="J224" s="127"/>
      <c r="K224" s="127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</row>
    <row r="225" spans="1:21" s="5" customFormat="1" ht="24" hidden="1">
      <c r="A225" s="134">
        <v>3221</v>
      </c>
      <c r="B225" s="135" t="s">
        <v>69</v>
      </c>
      <c r="C225" s="132">
        <f t="shared" si="44"/>
        <v>0</v>
      </c>
      <c r="D225" s="127"/>
      <c r="E225" s="127"/>
      <c r="F225" s="127"/>
      <c r="G225" s="127"/>
      <c r="H225" s="121"/>
      <c r="I225" s="127"/>
      <c r="J225" s="127"/>
      <c r="K225" s="127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</row>
    <row r="226" spans="1:21" s="5" customFormat="1" ht="12.75">
      <c r="A226" s="134">
        <v>3222</v>
      </c>
      <c r="B226" s="135" t="s">
        <v>71</v>
      </c>
      <c r="C226" s="132">
        <f t="shared" si="44"/>
        <v>7628.32</v>
      </c>
      <c r="D226" s="127">
        <v>2952.02</v>
      </c>
      <c r="E226" s="127"/>
      <c r="F226" s="127"/>
      <c r="G226" s="127">
        <v>4676.3</v>
      </c>
      <c r="H226" s="121"/>
      <c r="I226" s="127"/>
      <c r="J226" s="127"/>
      <c r="K226" s="127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</row>
    <row r="227" spans="1:21" s="5" customFormat="1" ht="12.75" hidden="1">
      <c r="A227" s="134">
        <v>3223</v>
      </c>
      <c r="B227" s="135" t="s">
        <v>73</v>
      </c>
      <c r="C227" s="132">
        <f t="shared" si="44"/>
        <v>0</v>
      </c>
      <c r="D227" s="127"/>
      <c r="E227" s="127"/>
      <c r="F227" s="127"/>
      <c r="G227" s="127"/>
      <c r="H227" s="121"/>
      <c r="I227" s="127"/>
      <c r="J227" s="127"/>
      <c r="K227" s="127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</row>
    <row r="228" spans="1:21" s="5" customFormat="1" ht="24" hidden="1">
      <c r="A228" s="134">
        <v>3224</v>
      </c>
      <c r="B228" s="135" t="s">
        <v>75</v>
      </c>
      <c r="C228" s="132">
        <f t="shared" si="44"/>
        <v>0</v>
      </c>
      <c r="D228" s="127"/>
      <c r="E228" s="127"/>
      <c r="F228" s="127"/>
      <c r="G228" s="127"/>
      <c r="H228" s="121"/>
      <c r="I228" s="127"/>
      <c r="J228" s="127"/>
      <c r="K228" s="127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</row>
    <row r="229" spans="1:21" ht="12.75" hidden="1">
      <c r="A229" s="134">
        <v>3225</v>
      </c>
      <c r="B229" s="135" t="s">
        <v>77</v>
      </c>
      <c r="C229" s="132">
        <f t="shared" si="44"/>
        <v>0</v>
      </c>
      <c r="D229" s="132"/>
      <c r="E229" s="132"/>
      <c r="F229" s="132"/>
      <c r="G229" s="132"/>
      <c r="H229" s="133"/>
      <c r="I229" s="132"/>
      <c r="J229" s="132"/>
      <c r="K229" s="132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</row>
    <row r="230" spans="1:21" ht="12.75" hidden="1">
      <c r="A230" s="134">
        <v>3226</v>
      </c>
      <c r="B230" s="135" t="s">
        <v>311</v>
      </c>
      <c r="C230" s="132">
        <f t="shared" si="44"/>
        <v>0</v>
      </c>
      <c r="D230" s="132"/>
      <c r="E230" s="132"/>
      <c r="F230" s="132"/>
      <c r="G230" s="132"/>
      <c r="H230" s="133"/>
      <c r="I230" s="132"/>
      <c r="J230" s="132"/>
      <c r="K230" s="132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</row>
    <row r="231" spans="1:21" ht="12.75" hidden="1">
      <c r="A231" s="134">
        <v>3227</v>
      </c>
      <c r="B231" s="135" t="s">
        <v>79</v>
      </c>
      <c r="C231" s="132">
        <f t="shared" si="44"/>
        <v>0</v>
      </c>
      <c r="D231" s="132"/>
      <c r="E231" s="132"/>
      <c r="F231" s="132"/>
      <c r="G231" s="132"/>
      <c r="H231" s="133"/>
      <c r="I231" s="132"/>
      <c r="J231" s="132"/>
      <c r="K231" s="132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</row>
    <row r="232" spans="1:21" s="5" customFormat="1" ht="12.75" hidden="1">
      <c r="A232" s="134">
        <v>3231</v>
      </c>
      <c r="B232" s="135" t="s">
        <v>82</v>
      </c>
      <c r="C232" s="132">
        <f t="shared" si="44"/>
        <v>0</v>
      </c>
      <c r="D232" s="127"/>
      <c r="E232" s="127"/>
      <c r="F232" s="127"/>
      <c r="G232" s="127"/>
      <c r="H232" s="121"/>
      <c r="I232" s="127"/>
      <c r="J232" s="127"/>
      <c r="K232" s="127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</row>
    <row r="233" spans="1:21" s="5" customFormat="1" ht="24" hidden="1">
      <c r="A233" s="134">
        <v>3232</v>
      </c>
      <c r="B233" s="135" t="s">
        <v>84</v>
      </c>
      <c r="C233" s="132">
        <f t="shared" si="44"/>
        <v>0</v>
      </c>
      <c r="D233" s="127"/>
      <c r="E233" s="127"/>
      <c r="F233" s="127"/>
      <c r="G233" s="127"/>
      <c r="H233" s="121"/>
      <c r="I233" s="127"/>
      <c r="J233" s="127"/>
      <c r="K233" s="127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</row>
    <row r="234" spans="1:21" s="5" customFormat="1" ht="12.75" hidden="1">
      <c r="A234" s="134">
        <v>3233</v>
      </c>
      <c r="B234" s="135" t="s">
        <v>86</v>
      </c>
      <c r="C234" s="132">
        <f t="shared" si="44"/>
        <v>0</v>
      </c>
      <c r="D234" s="127"/>
      <c r="E234" s="127"/>
      <c r="F234" s="127"/>
      <c r="G234" s="127"/>
      <c r="H234" s="121"/>
      <c r="I234" s="127"/>
      <c r="J234" s="127"/>
      <c r="K234" s="127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</row>
    <row r="235" spans="1:21" s="5" customFormat="1" ht="12.75" hidden="1">
      <c r="A235" s="134">
        <v>3234</v>
      </c>
      <c r="B235" s="135" t="s">
        <v>88</v>
      </c>
      <c r="C235" s="132">
        <f t="shared" si="44"/>
        <v>0</v>
      </c>
      <c r="D235" s="127"/>
      <c r="E235" s="127"/>
      <c r="F235" s="127"/>
      <c r="G235" s="127"/>
      <c r="H235" s="121"/>
      <c r="I235" s="127"/>
      <c r="J235" s="127"/>
      <c r="K235" s="127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</row>
    <row r="236" spans="1:21" s="5" customFormat="1" ht="12.75" hidden="1">
      <c r="A236" s="134">
        <v>3235</v>
      </c>
      <c r="B236" s="135" t="s">
        <v>90</v>
      </c>
      <c r="C236" s="132">
        <f t="shared" si="44"/>
        <v>0</v>
      </c>
      <c r="D236" s="127"/>
      <c r="E236" s="127"/>
      <c r="F236" s="127"/>
      <c r="G236" s="127"/>
      <c r="H236" s="121"/>
      <c r="I236" s="127"/>
      <c r="J236" s="127"/>
      <c r="K236" s="127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</row>
    <row r="237" spans="1:21" s="5" customFormat="1" ht="12.75" hidden="1">
      <c r="A237" s="134">
        <v>3236</v>
      </c>
      <c r="B237" s="135" t="s">
        <v>92</v>
      </c>
      <c r="C237" s="132">
        <f t="shared" si="44"/>
        <v>0</v>
      </c>
      <c r="D237" s="127"/>
      <c r="E237" s="127"/>
      <c r="F237" s="127"/>
      <c r="G237" s="127"/>
      <c r="H237" s="121"/>
      <c r="I237" s="127"/>
      <c r="J237" s="127"/>
      <c r="K237" s="127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</row>
    <row r="238" spans="1:21" s="5" customFormat="1" ht="12.75" hidden="1">
      <c r="A238" s="134">
        <v>3237</v>
      </c>
      <c r="B238" s="135" t="s">
        <v>94</v>
      </c>
      <c r="C238" s="132">
        <f t="shared" si="44"/>
        <v>0</v>
      </c>
      <c r="D238" s="127"/>
      <c r="E238" s="127"/>
      <c r="F238" s="127"/>
      <c r="G238" s="127"/>
      <c r="H238" s="121"/>
      <c r="I238" s="127"/>
      <c r="J238" s="127"/>
      <c r="K238" s="127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</row>
    <row r="239" spans="1:21" s="5" customFormat="1" ht="12.75" hidden="1">
      <c r="A239" s="134">
        <v>3238</v>
      </c>
      <c r="B239" s="135" t="s">
        <v>96</v>
      </c>
      <c r="C239" s="132">
        <f t="shared" si="44"/>
        <v>0</v>
      </c>
      <c r="D239" s="127"/>
      <c r="E239" s="127"/>
      <c r="F239" s="127"/>
      <c r="G239" s="127"/>
      <c r="H239" s="121"/>
      <c r="I239" s="127"/>
      <c r="J239" s="127"/>
      <c r="K239" s="127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</row>
    <row r="240" spans="1:21" ht="12.75" hidden="1">
      <c r="A240" s="134">
        <v>3239</v>
      </c>
      <c r="B240" s="135" t="s">
        <v>98</v>
      </c>
      <c r="C240" s="132">
        <f t="shared" si="44"/>
        <v>0</v>
      </c>
      <c r="D240" s="132"/>
      <c r="E240" s="132"/>
      <c r="F240" s="132"/>
      <c r="G240" s="132"/>
      <c r="H240" s="133"/>
      <c r="I240" s="132"/>
      <c r="J240" s="132"/>
      <c r="K240" s="132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</row>
    <row r="241" spans="1:21" s="5" customFormat="1" ht="24" hidden="1">
      <c r="A241" s="134">
        <v>3241</v>
      </c>
      <c r="B241" s="135" t="s">
        <v>100</v>
      </c>
      <c r="C241" s="132">
        <f t="shared" si="44"/>
        <v>0</v>
      </c>
      <c r="D241" s="127"/>
      <c r="E241" s="127"/>
      <c r="F241" s="127"/>
      <c r="G241" s="127"/>
      <c r="H241" s="121"/>
      <c r="I241" s="127"/>
      <c r="J241" s="127"/>
      <c r="K241" s="127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</row>
    <row r="242" spans="1:21" s="5" customFormat="1" ht="12.75" hidden="1">
      <c r="A242" s="134">
        <v>3291</v>
      </c>
      <c r="B242" s="136" t="s">
        <v>104</v>
      </c>
      <c r="C242" s="132">
        <f t="shared" si="44"/>
        <v>0</v>
      </c>
      <c r="D242" s="127"/>
      <c r="E242" s="127"/>
      <c r="F242" s="127"/>
      <c r="G242" s="127"/>
      <c r="H242" s="121"/>
      <c r="I242" s="127"/>
      <c r="J242" s="127"/>
      <c r="K242" s="127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</row>
    <row r="243" spans="1:21" s="5" customFormat="1" ht="12.75" hidden="1">
      <c r="A243" s="134">
        <v>3292</v>
      </c>
      <c r="B243" s="135" t="s">
        <v>106</v>
      </c>
      <c r="C243" s="132">
        <f t="shared" si="44"/>
        <v>0</v>
      </c>
      <c r="D243" s="127"/>
      <c r="E243" s="127"/>
      <c r="F243" s="127"/>
      <c r="G243" s="127"/>
      <c r="H243" s="121"/>
      <c r="I243" s="127"/>
      <c r="J243" s="127"/>
      <c r="K243" s="127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</row>
    <row r="244" spans="1:21" s="5" customFormat="1" ht="12.75" hidden="1">
      <c r="A244" s="134">
        <v>3293</v>
      </c>
      <c r="B244" s="135" t="s">
        <v>108</v>
      </c>
      <c r="C244" s="132">
        <f t="shared" si="44"/>
        <v>0</v>
      </c>
      <c r="D244" s="127"/>
      <c r="E244" s="127"/>
      <c r="F244" s="127"/>
      <c r="G244" s="127"/>
      <c r="H244" s="121"/>
      <c r="I244" s="127"/>
      <c r="J244" s="127"/>
      <c r="K244" s="127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</row>
    <row r="245" spans="1:21" s="5" customFormat="1" ht="12.75" hidden="1">
      <c r="A245" s="134">
        <v>3294</v>
      </c>
      <c r="B245" s="135" t="s">
        <v>312</v>
      </c>
      <c r="C245" s="132">
        <f t="shared" si="44"/>
        <v>0</v>
      </c>
      <c r="D245" s="127"/>
      <c r="E245" s="127"/>
      <c r="F245" s="127"/>
      <c r="G245" s="127"/>
      <c r="H245" s="121"/>
      <c r="I245" s="127"/>
      <c r="J245" s="127"/>
      <c r="K245" s="127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</row>
    <row r="246" spans="1:21" s="5" customFormat="1" ht="12.75" hidden="1">
      <c r="A246" s="134">
        <v>3295</v>
      </c>
      <c r="B246" s="135" t="s">
        <v>112</v>
      </c>
      <c r="C246" s="132">
        <f t="shared" si="44"/>
        <v>0</v>
      </c>
      <c r="D246" s="127"/>
      <c r="E246" s="127"/>
      <c r="F246" s="127"/>
      <c r="G246" s="127"/>
      <c r="H246" s="121"/>
      <c r="I246" s="127"/>
      <c r="J246" s="127"/>
      <c r="K246" s="127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</row>
    <row r="247" spans="1:21" s="5" customFormat="1" ht="12.75" hidden="1">
      <c r="A247" s="134">
        <v>3299</v>
      </c>
      <c r="B247" s="135" t="s">
        <v>313</v>
      </c>
      <c r="C247" s="132">
        <f t="shared" si="44"/>
        <v>0</v>
      </c>
      <c r="D247" s="127"/>
      <c r="E247" s="127"/>
      <c r="F247" s="127"/>
      <c r="G247" s="127"/>
      <c r="H247" s="121"/>
      <c r="I247" s="127"/>
      <c r="J247" s="127"/>
      <c r="K247" s="127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</row>
    <row r="248" spans="1:21" s="5" customFormat="1" ht="12.75" hidden="1">
      <c r="A248" s="128">
        <v>34</v>
      </c>
      <c r="B248" s="129" t="s">
        <v>117</v>
      </c>
      <c r="C248" s="121">
        <f>SUM(C249:C251)</f>
        <v>0</v>
      </c>
      <c r="D248" s="121">
        <f aca="true" t="shared" si="45" ref="D248:K248">SUM(D249:D251)</f>
        <v>0</v>
      </c>
      <c r="E248" s="121">
        <f t="shared" si="45"/>
        <v>0</v>
      </c>
      <c r="F248" s="121">
        <f t="shared" si="45"/>
        <v>0</v>
      </c>
      <c r="G248" s="121">
        <f t="shared" si="45"/>
        <v>0</v>
      </c>
      <c r="H248" s="121">
        <f t="shared" si="45"/>
        <v>0</v>
      </c>
      <c r="I248" s="121">
        <f t="shared" si="45"/>
        <v>0</v>
      </c>
      <c r="J248" s="121">
        <f t="shared" si="45"/>
        <v>0</v>
      </c>
      <c r="K248" s="121">
        <f t="shared" si="45"/>
        <v>0</v>
      </c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</row>
    <row r="249" spans="1:21" s="5" customFormat="1" ht="12.75" hidden="1">
      <c r="A249" s="134">
        <v>3431</v>
      </c>
      <c r="B249" s="136" t="s">
        <v>124</v>
      </c>
      <c r="C249" s="132">
        <f>SUM(D249:K249)</f>
        <v>0</v>
      </c>
      <c r="D249" s="127"/>
      <c r="E249" s="127"/>
      <c r="F249" s="127"/>
      <c r="G249" s="127"/>
      <c r="H249" s="121"/>
      <c r="I249" s="127"/>
      <c r="J249" s="127"/>
      <c r="K249" s="127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</row>
    <row r="250" spans="1:21" s="5" customFormat="1" ht="24" hidden="1">
      <c r="A250" s="134">
        <v>3432</v>
      </c>
      <c r="B250" s="135" t="s">
        <v>126</v>
      </c>
      <c r="C250" s="132">
        <f>SUM(D250:K250)</f>
        <v>0</v>
      </c>
      <c r="D250" s="127"/>
      <c r="E250" s="127"/>
      <c r="F250" s="127"/>
      <c r="G250" s="127"/>
      <c r="H250" s="121"/>
      <c r="I250" s="127"/>
      <c r="J250" s="127"/>
      <c r="K250" s="127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</row>
    <row r="251" spans="1:21" s="5" customFormat="1" ht="12.75" hidden="1">
      <c r="A251" s="134">
        <v>3433</v>
      </c>
      <c r="B251" s="135" t="s">
        <v>314</v>
      </c>
      <c r="C251" s="132">
        <f>SUM(D251:K251)</f>
        <v>0</v>
      </c>
      <c r="D251" s="127"/>
      <c r="E251" s="127"/>
      <c r="F251" s="127"/>
      <c r="G251" s="127"/>
      <c r="H251" s="121"/>
      <c r="I251" s="127"/>
      <c r="J251" s="127"/>
      <c r="K251" s="127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</row>
    <row r="252" spans="1:21" s="5" customFormat="1" ht="24.75" customHeight="1" hidden="1">
      <c r="A252" s="137" t="s">
        <v>157</v>
      </c>
      <c r="B252" s="138" t="s">
        <v>158</v>
      </c>
      <c r="C252" s="121">
        <f>SUM(C253:C261)</f>
        <v>0</v>
      </c>
      <c r="D252" s="121">
        <f aca="true" t="shared" si="46" ref="D252:K252">SUM(D253:D261)</f>
        <v>0</v>
      </c>
      <c r="E252" s="121">
        <f t="shared" si="46"/>
        <v>0</v>
      </c>
      <c r="F252" s="121">
        <f t="shared" si="46"/>
        <v>0</v>
      </c>
      <c r="G252" s="121">
        <f t="shared" si="46"/>
        <v>0</v>
      </c>
      <c r="H252" s="121">
        <f t="shared" si="46"/>
        <v>0</v>
      </c>
      <c r="I252" s="121">
        <f t="shared" si="46"/>
        <v>0</v>
      </c>
      <c r="J252" s="121">
        <f t="shared" si="46"/>
        <v>0</v>
      </c>
      <c r="K252" s="121">
        <f t="shared" si="46"/>
        <v>0</v>
      </c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</row>
    <row r="253" spans="1:21" s="5" customFormat="1" ht="12.75" hidden="1">
      <c r="A253" s="134">
        <v>4221</v>
      </c>
      <c r="B253" s="135" t="s">
        <v>165</v>
      </c>
      <c r="C253" s="132">
        <f aca="true" t="shared" si="47" ref="C253:C261">SUM(D253:K253)</f>
        <v>0</v>
      </c>
      <c r="D253" s="127"/>
      <c r="E253" s="127"/>
      <c r="F253" s="127"/>
      <c r="G253" s="127"/>
      <c r="H253" s="121"/>
      <c r="I253" s="127"/>
      <c r="J253" s="127"/>
      <c r="K253" s="127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</row>
    <row r="254" spans="1:21" s="5" customFormat="1" ht="12.75" hidden="1">
      <c r="A254" s="134">
        <v>4222</v>
      </c>
      <c r="B254" s="135" t="s">
        <v>167</v>
      </c>
      <c r="C254" s="132">
        <f t="shared" si="47"/>
        <v>0</v>
      </c>
      <c r="D254" s="127"/>
      <c r="E254" s="127"/>
      <c r="F254" s="127"/>
      <c r="G254" s="127"/>
      <c r="H254" s="121"/>
      <c r="I254" s="127"/>
      <c r="J254" s="127"/>
      <c r="K254" s="127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</row>
    <row r="255" spans="1:21" s="5" customFormat="1" ht="12.75" hidden="1">
      <c r="A255" s="134">
        <v>4223</v>
      </c>
      <c r="B255" s="135" t="s">
        <v>169</v>
      </c>
      <c r="C255" s="132">
        <f t="shared" si="47"/>
        <v>0</v>
      </c>
      <c r="D255" s="127"/>
      <c r="E255" s="127"/>
      <c r="F255" s="127"/>
      <c r="G255" s="127"/>
      <c r="H255" s="121"/>
      <c r="I255" s="127"/>
      <c r="J255" s="127"/>
      <c r="K255" s="127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</row>
    <row r="256" spans="1:21" s="5" customFormat="1" ht="12.75" hidden="1">
      <c r="A256" s="134">
        <v>4224</v>
      </c>
      <c r="B256" s="135" t="s">
        <v>171</v>
      </c>
      <c r="C256" s="132">
        <f t="shared" si="47"/>
        <v>0</v>
      </c>
      <c r="D256" s="127"/>
      <c r="E256" s="127"/>
      <c r="F256" s="127"/>
      <c r="G256" s="127"/>
      <c r="H256" s="121"/>
      <c r="I256" s="127"/>
      <c r="J256" s="127"/>
      <c r="K256" s="127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</row>
    <row r="257" spans="1:21" s="5" customFormat="1" ht="12.75" hidden="1">
      <c r="A257" s="134">
        <v>4225</v>
      </c>
      <c r="B257" s="135" t="s">
        <v>315</v>
      </c>
      <c r="C257" s="132">
        <f t="shared" si="47"/>
        <v>0</v>
      </c>
      <c r="D257" s="127"/>
      <c r="E257" s="127"/>
      <c r="F257" s="127"/>
      <c r="G257" s="127"/>
      <c r="H257" s="121"/>
      <c r="I257" s="127"/>
      <c r="J257" s="127"/>
      <c r="K257" s="127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</row>
    <row r="258" spans="1:21" s="5" customFormat="1" ht="12.75" hidden="1">
      <c r="A258" s="134">
        <v>4226</v>
      </c>
      <c r="B258" s="135" t="s">
        <v>175</v>
      </c>
      <c r="C258" s="132">
        <f t="shared" si="47"/>
        <v>0</v>
      </c>
      <c r="D258" s="127"/>
      <c r="E258" s="127"/>
      <c r="F258" s="127"/>
      <c r="G258" s="127"/>
      <c r="H258" s="121"/>
      <c r="I258" s="127"/>
      <c r="J258" s="127"/>
      <c r="K258" s="127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</row>
    <row r="259" spans="1:21" s="5" customFormat="1" ht="12.75" hidden="1">
      <c r="A259" s="134">
        <v>4227</v>
      </c>
      <c r="B259" s="136" t="s">
        <v>177</v>
      </c>
      <c r="C259" s="132">
        <f t="shared" si="47"/>
        <v>0</v>
      </c>
      <c r="D259" s="127"/>
      <c r="E259" s="127"/>
      <c r="F259" s="127"/>
      <c r="G259" s="127"/>
      <c r="H259" s="121"/>
      <c r="I259" s="127"/>
      <c r="J259" s="127"/>
      <c r="K259" s="127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</row>
    <row r="260" spans="1:21" s="5" customFormat="1" ht="12.75" hidden="1">
      <c r="A260" s="134">
        <v>4231</v>
      </c>
      <c r="B260" s="135" t="s">
        <v>180</v>
      </c>
      <c r="C260" s="132">
        <f t="shared" si="47"/>
        <v>0</v>
      </c>
      <c r="D260" s="127"/>
      <c r="E260" s="127"/>
      <c r="F260" s="127"/>
      <c r="G260" s="127"/>
      <c r="H260" s="121"/>
      <c r="I260" s="127"/>
      <c r="J260" s="127"/>
      <c r="K260" s="127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</row>
    <row r="261" spans="1:21" s="5" customFormat="1" ht="12.75" hidden="1">
      <c r="A261" s="134">
        <v>4241</v>
      </c>
      <c r="B261" s="135" t="s">
        <v>316</v>
      </c>
      <c r="C261" s="132">
        <f t="shared" si="47"/>
        <v>0</v>
      </c>
      <c r="D261" s="127"/>
      <c r="E261" s="127"/>
      <c r="F261" s="127"/>
      <c r="G261" s="127"/>
      <c r="H261" s="121"/>
      <c r="I261" s="127"/>
      <c r="J261" s="127"/>
      <c r="K261" s="127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</row>
    <row r="262" spans="1:21" s="5" customFormat="1" ht="24" hidden="1">
      <c r="A262" s="137" t="s">
        <v>208</v>
      </c>
      <c r="B262" s="138" t="s">
        <v>317</v>
      </c>
      <c r="C262" s="121">
        <f>SUM(C263)</f>
        <v>0</v>
      </c>
      <c r="D262" s="121">
        <f aca="true" t="shared" si="48" ref="D262:K262">SUM(D263)</f>
        <v>0</v>
      </c>
      <c r="E262" s="121">
        <f t="shared" si="48"/>
        <v>0</v>
      </c>
      <c r="F262" s="121">
        <f t="shared" si="48"/>
        <v>0</v>
      </c>
      <c r="G262" s="121">
        <f t="shared" si="48"/>
        <v>0</v>
      </c>
      <c r="H262" s="121">
        <f t="shared" si="48"/>
        <v>0</v>
      </c>
      <c r="I262" s="121">
        <f t="shared" si="48"/>
        <v>0</v>
      </c>
      <c r="J262" s="121">
        <f t="shared" si="48"/>
        <v>0</v>
      </c>
      <c r="K262" s="121">
        <f t="shared" si="48"/>
        <v>0</v>
      </c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</row>
    <row r="263" spans="1:21" s="5" customFormat="1" ht="24" hidden="1">
      <c r="A263" s="134">
        <v>4511</v>
      </c>
      <c r="B263" s="135" t="s">
        <v>211</v>
      </c>
      <c r="C263" s="132">
        <f>SUM(D263:K263)</f>
        <v>0</v>
      </c>
      <c r="D263" s="127"/>
      <c r="E263" s="127"/>
      <c r="F263" s="127"/>
      <c r="G263" s="127"/>
      <c r="H263" s="121"/>
      <c r="I263" s="127"/>
      <c r="J263" s="127"/>
      <c r="K263" s="127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</row>
    <row r="264" spans="1:21" s="5" customFormat="1" ht="12.75" hidden="1">
      <c r="A264" s="111"/>
      <c r="B264" s="112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</row>
    <row r="265" spans="1:21" s="5" customFormat="1" ht="25.5" hidden="1">
      <c r="A265" s="122" t="s">
        <v>24</v>
      </c>
      <c r="B265" s="139" t="s">
        <v>318</v>
      </c>
      <c r="C265" s="124">
        <f>C266+C307+C317</f>
        <v>0</v>
      </c>
      <c r="D265" s="124">
        <f aca="true" t="shared" si="49" ref="D265:K265">D266+D307+D317</f>
        <v>0</v>
      </c>
      <c r="E265" s="124">
        <f t="shared" si="49"/>
        <v>0</v>
      </c>
      <c r="F265" s="124">
        <f t="shared" si="49"/>
        <v>0</v>
      </c>
      <c r="G265" s="124">
        <f t="shared" si="49"/>
        <v>0</v>
      </c>
      <c r="H265" s="121">
        <f t="shared" si="49"/>
        <v>0</v>
      </c>
      <c r="I265" s="124">
        <f t="shared" si="49"/>
        <v>0</v>
      </c>
      <c r="J265" s="124">
        <f t="shared" si="49"/>
        <v>0</v>
      </c>
      <c r="K265" s="124">
        <f t="shared" si="49"/>
        <v>0</v>
      </c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</row>
    <row r="266" spans="1:21" s="5" customFormat="1" ht="12.75" hidden="1">
      <c r="A266" s="125">
        <v>3</v>
      </c>
      <c r="B266" s="126" t="s">
        <v>9</v>
      </c>
      <c r="C266" s="127">
        <f>C267+C275+C303</f>
        <v>0</v>
      </c>
      <c r="D266" s="127">
        <f aca="true" t="shared" si="50" ref="D266:K266">D267+D275+D303</f>
        <v>0</v>
      </c>
      <c r="E266" s="127">
        <f t="shared" si="50"/>
        <v>0</v>
      </c>
      <c r="F266" s="127">
        <f t="shared" si="50"/>
        <v>0</v>
      </c>
      <c r="G266" s="127">
        <f t="shared" si="50"/>
        <v>0</v>
      </c>
      <c r="H266" s="121">
        <f t="shared" si="50"/>
        <v>0</v>
      </c>
      <c r="I266" s="127">
        <f t="shared" si="50"/>
        <v>0</v>
      </c>
      <c r="J266" s="127">
        <f t="shared" si="50"/>
        <v>0</v>
      </c>
      <c r="K266" s="127">
        <f t="shared" si="50"/>
        <v>0</v>
      </c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</row>
    <row r="267" spans="1:21" s="5" customFormat="1" ht="12.75" hidden="1">
      <c r="A267" s="128">
        <v>31</v>
      </c>
      <c r="B267" s="129" t="s">
        <v>10</v>
      </c>
      <c r="C267" s="121">
        <f>SUM(C268:C274)</f>
        <v>0</v>
      </c>
      <c r="D267" s="121">
        <f aca="true" t="shared" si="51" ref="D267:K267">SUM(D268:D274)</f>
        <v>0</v>
      </c>
      <c r="E267" s="121">
        <f t="shared" si="51"/>
        <v>0</v>
      </c>
      <c r="F267" s="121">
        <f t="shared" si="51"/>
        <v>0</v>
      </c>
      <c r="G267" s="121">
        <f t="shared" si="51"/>
        <v>0</v>
      </c>
      <c r="H267" s="121">
        <f t="shared" si="51"/>
        <v>0</v>
      </c>
      <c r="I267" s="121">
        <f t="shared" si="51"/>
        <v>0</v>
      </c>
      <c r="J267" s="121">
        <f t="shared" si="51"/>
        <v>0</v>
      </c>
      <c r="K267" s="121">
        <f t="shared" si="51"/>
        <v>0</v>
      </c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</row>
    <row r="268" spans="1:21" ht="12.75" hidden="1">
      <c r="A268" s="130">
        <v>3111</v>
      </c>
      <c r="B268" s="131" t="s">
        <v>309</v>
      </c>
      <c r="C268" s="132">
        <f aca="true" t="shared" si="52" ref="C268:C274">SUM(D268:K268)</f>
        <v>0</v>
      </c>
      <c r="D268" s="132"/>
      <c r="E268" s="132"/>
      <c r="F268" s="132"/>
      <c r="G268" s="132"/>
      <c r="H268" s="133"/>
      <c r="I268" s="132"/>
      <c r="J268" s="132"/>
      <c r="K268" s="132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</row>
    <row r="269" spans="1:21" ht="12.75" hidden="1">
      <c r="A269" s="130">
        <v>3113</v>
      </c>
      <c r="B269" s="131" t="s">
        <v>49</v>
      </c>
      <c r="C269" s="132">
        <f t="shared" si="52"/>
        <v>0</v>
      </c>
      <c r="D269" s="132"/>
      <c r="E269" s="132"/>
      <c r="F269" s="132"/>
      <c r="G269" s="132"/>
      <c r="H269" s="133"/>
      <c r="I269" s="132"/>
      <c r="J269" s="132"/>
      <c r="K269" s="132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</row>
    <row r="270" spans="1:21" ht="12.75" hidden="1">
      <c r="A270" s="130">
        <v>3114</v>
      </c>
      <c r="B270" s="131" t="s">
        <v>51</v>
      </c>
      <c r="C270" s="132">
        <f t="shared" si="52"/>
        <v>0</v>
      </c>
      <c r="D270" s="132"/>
      <c r="E270" s="132"/>
      <c r="F270" s="132"/>
      <c r="G270" s="132"/>
      <c r="H270" s="133"/>
      <c r="I270" s="132"/>
      <c r="J270" s="132"/>
      <c r="K270" s="132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</row>
    <row r="271" spans="1:21" ht="12.75" hidden="1">
      <c r="A271" s="130">
        <v>3121</v>
      </c>
      <c r="B271" s="131" t="s">
        <v>12</v>
      </c>
      <c r="C271" s="132">
        <f t="shared" si="52"/>
        <v>0</v>
      </c>
      <c r="D271" s="132"/>
      <c r="E271" s="132"/>
      <c r="F271" s="132"/>
      <c r="G271" s="132"/>
      <c r="H271" s="133"/>
      <c r="I271" s="132"/>
      <c r="J271" s="132"/>
      <c r="K271" s="132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</row>
    <row r="272" spans="1:21" ht="12.75" hidden="1">
      <c r="A272" s="130">
        <v>3131</v>
      </c>
      <c r="B272" s="131" t="s">
        <v>310</v>
      </c>
      <c r="C272" s="132">
        <f t="shared" si="52"/>
        <v>0</v>
      </c>
      <c r="D272" s="132"/>
      <c r="E272" s="132"/>
      <c r="F272" s="132"/>
      <c r="G272" s="132"/>
      <c r="H272" s="133"/>
      <c r="I272" s="132"/>
      <c r="J272" s="132"/>
      <c r="K272" s="132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</row>
    <row r="273" spans="1:21" ht="25.5" hidden="1">
      <c r="A273" s="130">
        <v>3132</v>
      </c>
      <c r="B273" s="131" t="s">
        <v>54</v>
      </c>
      <c r="C273" s="132">
        <f t="shared" si="52"/>
        <v>0</v>
      </c>
      <c r="D273" s="132"/>
      <c r="E273" s="132"/>
      <c r="F273" s="132"/>
      <c r="G273" s="132"/>
      <c r="H273" s="133"/>
      <c r="I273" s="132"/>
      <c r="J273" s="132"/>
      <c r="K273" s="132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</row>
    <row r="274" spans="1:21" ht="24" hidden="1">
      <c r="A274" s="134">
        <v>3133</v>
      </c>
      <c r="B274" s="135" t="s">
        <v>56</v>
      </c>
      <c r="C274" s="132">
        <f t="shared" si="52"/>
        <v>0</v>
      </c>
      <c r="D274" s="132"/>
      <c r="E274" s="132"/>
      <c r="F274" s="132"/>
      <c r="G274" s="132"/>
      <c r="H274" s="133"/>
      <c r="I274" s="132"/>
      <c r="J274" s="132"/>
      <c r="K274" s="132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</row>
    <row r="275" spans="1:21" s="5" customFormat="1" ht="12.75" hidden="1">
      <c r="A275" s="128">
        <v>32</v>
      </c>
      <c r="B275" s="129" t="s">
        <v>14</v>
      </c>
      <c r="C275" s="121">
        <f>SUM(C276:C302)</f>
        <v>0</v>
      </c>
      <c r="D275" s="121">
        <f aca="true" t="shared" si="53" ref="D275:K275">SUM(D276:D302)</f>
        <v>0</v>
      </c>
      <c r="E275" s="121">
        <f t="shared" si="53"/>
        <v>0</v>
      </c>
      <c r="F275" s="121">
        <f t="shared" si="53"/>
        <v>0</v>
      </c>
      <c r="G275" s="121">
        <f t="shared" si="53"/>
        <v>0</v>
      </c>
      <c r="H275" s="121">
        <f t="shared" si="53"/>
        <v>0</v>
      </c>
      <c r="I275" s="121">
        <f t="shared" si="53"/>
        <v>0</v>
      </c>
      <c r="J275" s="121">
        <f t="shared" si="53"/>
        <v>0</v>
      </c>
      <c r="K275" s="121">
        <f t="shared" si="53"/>
        <v>0</v>
      </c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</row>
    <row r="276" spans="1:21" s="5" customFormat="1" ht="12.75" hidden="1">
      <c r="A276" s="134">
        <v>3211</v>
      </c>
      <c r="B276" s="135" t="s">
        <v>60</v>
      </c>
      <c r="C276" s="132">
        <f aca="true" t="shared" si="54" ref="C276:C302">SUM(D276:K276)</f>
        <v>0</v>
      </c>
      <c r="D276" s="127"/>
      <c r="E276" s="127"/>
      <c r="F276" s="127"/>
      <c r="G276" s="127"/>
      <c r="H276" s="121"/>
      <c r="I276" s="127"/>
      <c r="J276" s="127"/>
      <c r="K276" s="127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</row>
    <row r="277" spans="1:21" s="5" customFormat="1" ht="24" hidden="1">
      <c r="A277" s="134">
        <v>3212</v>
      </c>
      <c r="B277" s="135" t="s">
        <v>62</v>
      </c>
      <c r="C277" s="132">
        <f t="shared" si="54"/>
        <v>0</v>
      </c>
      <c r="D277" s="127"/>
      <c r="E277" s="127"/>
      <c r="F277" s="127"/>
      <c r="G277" s="127"/>
      <c r="H277" s="121"/>
      <c r="I277" s="127"/>
      <c r="J277" s="127"/>
      <c r="K277" s="127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</row>
    <row r="278" spans="1:21" s="5" customFormat="1" ht="12.75" hidden="1">
      <c r="A278" s="134">
        <v>3213</v>
      </c>
      <c r="B278" s="135" t="s">
        <v>64</v>
      </c>
      <c r="C278" s="132">
        <f t="shared" si="54"/>
        <v>0</v>
      </c>
      <c r="D278" s="127"/>
      <c r="E278" s="127"/>
      <c r="F278" s="127"/>
      <c r="G278" s="127"/>
      <c r="H278" s="121"/>
      <c r="I278" s="127"/>
      <c r="J278" s="127"/>
      <c r="K278" s="127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</row>
    <row r="279" spans="1:21" s="5" customFormat="1" ht="12.75" hidden="1">
      <c r="A279" s="134">
        <v>3214</v>
      </c>
      <c r="B279" s="135" t="s">
        <v>66</v>
      </c>
      <c r="C279" s="132">
        <f t="shared" si="54"/>
        <v>0</v>
      </c>
      <c r="D279" s="127"/>
      <c r="E279" s="127"/>
      <c r="F279" s="127"/>
      <c r="G279" s="127"/>
      <c r="H279" s="121"/>
      <c r="I279" s="127"/>
      <c r="J279" s="127"/>
      <c r="K279" s="127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</row>
    <row r="280" spans="1:21" s="5" customFormat="1" ht="24" hidden="1">
      <c r="A280" s="134">
        <v>3221</v>
      </c>
      <c r="B280" s="135" t="s">
        <v>69</v>
      </c>
      <c r="C280" s="132">
        <f t="shared" si="54"/>
        <v>0</v>
      </c>
      <c r="D280" s="127"/>
      <c r="E280" s="127"/>
      <c r="F280" s="127"/>
      <c r="G280" s="127"/>
      <c r="H280" s="121"/>
      <c r="I280" s="127"/>
      <c r="J280" s="127"/>
      <c r="K280" s="127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</row>
    <row r="281" spans="1:21" s="5" customFormat="1" ht="12.75" hidden="1">
      <c r="A281" s="134">
        <v>3222</v>
      </c>
      <c r="B281" s="135" t="s">
        <v>71</v>
      </c>
      <c r="C281" s="132">
        <f t="shared" si="54"/>
        <v>0</v>
      </c>
      <c r="D281" s="127"/>
      <c r="E281" s="127"/>
      <c r="F281" s="127"/>
      <c r="G281" s="127"/>
      <c r="H281" s="121"/>
      <c r="I281" s="127"/>
      <c r="J281" s="127"/>
      <c r="K281" s="127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</row>
    <row r="282" spans="1:21" s="5" customFormat="1" ht="12.75" hidden="1">
      <c r="A282" s="134">
        <v>3223</v>
      </c>
      <c r="B282" s="135" t="s">
        <v>73</v>
      </c>
      <c r="C282" s="132">
        <f t="shared" si="54"/>
        <v>0</v>
      </c>
      <c r="D282" s="127"/>
      <c r="E282" s="127"/>
      <c r="F282" s="127"/>
      <c r="G282" s="127"/>
      <c r="H282" s="121"/>
      <c r="I282" s="127"/>
      <c r="J282" s="127"/>
      <c r="K282" s="127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</row>
    <row r="283" spans="1:21" s="5" customFormat="1" ht="24" hidden="1">
      <c r="A283" s="134">
        <v>3224</v>
      </c>
      <c r="B283" s="135" t="s">
        <v>75</v>
      </c>
      <c r="C283" s="132">
        <f t="shared" si="54"/>
        <v>0</v>
      </c>
      <c r="D283" s="127"/>
      <c r="E283" s="127"/>
      <c r="F283" s="127"/>
      <c r="G283" s="127"/>
      <c r="H283" s="121"/>
      <c r="I283" s="127"/>
      <c r="J283" s="127"/>
      <c r="K283" s="127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</row>
    <row r="284" spans="1:21" ht="12.75" hidden="1">
      <c r="A284" s="134">
        <v>3225</v>
      </c>
      <c r="B284" s="135" t="s">
        <v>77</v>
      </c>
      <c r="C284" s="132">
        <f t="shared" si="54"/>
        <v>0</v>
      </c>
      <c r="D284" s="132"/>
      <c r="E284" s="132"/>
      <c r="F284" s="132"/>
      <c r="G284" s="132"/>
      <c r="H284" s="133"/>
      <c r="I284" s="132"/>
      <c r="J284" s="132"/>
      <c r="K284" s="132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</row>
    <row r="285" spans="1:21" ht="12.75" hidden="1">
      <c r="A285" s="134">
        <v>3226</v>
      </c>
      <c r="B285" s="135" t="s">
        <v>311</v>
      </c>
      <c r="C285" s="132">
        <f t="shared" si="54"/>
        <v>0</v>
      </c>
      <c r="D285" s="132"/>
      <c r="E285" s="132"/>
      <c r="F285" s="132"/>
      <c r="G285" s="132"/>
      <c r="H285" s="133"/>
      <c r="I285" s="132"/>
      <c r="J285" s="132"/>
      <c r="K285" s="132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</row>
    <row r="286" spans="1:21" ht="12.75" hidden="1">
      <c r="A286" s="134">
        <v>3227</v>
      </c>
      <c r="B286" s="135" t="s">
        <v>79</v>
      </c>
      <c r="C286" s="132">
        <f t="shared" si="54"/>
        <v>0</v>
      </c>
      <c r="D286" s="132"/>
      <c r="E286" s="132"/>
      <c r="F286" s="132"/>
      <c r="G286" s="132"/>
      <c r="H286" s="133"/>
      <c r="I286" s="132"/>
      <c r="J286" s="132"/>
      <c r="K286" s="132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</row>
    <row r="287" spans="1:21" s="5" customFormat="1" ht="12.75" hidden="1">
      <c r="A287" s="134">
        <v>3231</v>
      </c>
      <c r="B287" s="135" t="s">
        <v>82</v>
      </c>
      <c r="C287" s="132">
        <f t="shared" si="54"/>
        <v>0</v>
      </c>
      <c r="D287" s="127"/>
      <c r="E287" s="127"/>
      <c r="F287" s="127"/>
      <c r="G287" s="127"/>
      <c r="H287" s="121"/>
      <c r="I287" s="127"/>
      <c r="J287" s="127"/>
      <c r="K287" s="127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</row>
    <row r="288" spans="1:21" s="5" customFormat="1" ht="24" hidden="1">
      <c r="A288" s="134">
        <v>3232</v>
      </c>
      <c r="B288" s="135" t="s">
        <v>84</v>
      </c>
      <c r="C288" s="132">
        <f t="shared" si="54"/>
        <v>0</v>
      </c>
      <c r="D288" s="127"/>
      <c r="E288" s="127"/>
      <c r="F288" s="127"/>
      <c r="G288" s="127"/>
      <c r="H288" s="121"/>
      <c r="I288" s="127"/>
      <c r="J288" s="127"/>
      <c r="K288" s="127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</row>
    <row r="289" spans="1:21" s="5" customFormat="1" ht="12.75" hidden="1">
      <c r="A289" s="134">
        <v>3233</v>
      </c>
      <c r="B289" s="135" t="s">
        <v>86</v>
      </c>
      <c r="C289" s="132">
        <f t="shared" si="54"/>
        <v>0</v>
      </c>
      <c r="D289" s="127"/>
      <c r="E289" s="127"/>
      <c r="F289" s="127"/>
      <c r="G289" s="127"/>
      <c r="H289" s="121"/>
      <c r="I289" s="127"/>
      <c r="J289" s="127"/>
      <c r="K289" s="127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</row>
    <row r="290" spans="1:21" s="5" customFormat="1" ht="12.75" hidden="1">
      <c r="A290" s="134">
        <v>3234</v>
      </c>
      <c r="B290" s="135" t="s">
        <v>88</v>
      </c>
      <c r="C290" s="132">
        <f t="shared" si="54"/>
        <v>0</v>
      </c>
      <c r="D290" s="127"/>
      <c r="E290" s="127"/>
      <c r="F290" s="127"/>
      <c r="G290" s="127"/>
      <c r="H290" s="121"/>
      <c r="I290" s="127"/>
      <c r="J290" s="127"/>
      <c r="K290" s="127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</row>
    <row r="291" spans="1:21" s="5" customFormat="1" ht="12.75" hidden="1">
      <c r="A291" s="134">
        <v>3235</v>
      </c>
      <c r="B291" s="135" t="s">
        <v>90</v>
      </c>
      <c r="C291" s="132">
        <f t="shared" si="54"/>
        <v>0</v>
      </c>
      <c r="D291" s="127"/>
      <c r="E291" s="127"/>
      <c r="F291" s="127"/>
      <c r="G291" s="127"/>
      <c r="H291" s="121"/>
      <c r="I291" s="127"/>
      <c r="J291" s="127"/>
      <c r="K291" s="127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</row>
    <row r="292" spans="1:21" s="5" customFormat="1" ht="12.75" hidden="1">
      <c r="A292" s="134">
        <v>3236</v>
      </c>
      <c r="B292" s="135" t="s">
        <v>92</v>
      </c>
      <c r="C292" s="132">
        <f t="shared" si="54"/>
        <v>0</v>
      </c>
      <c r="D292" s="127"/>
      <c r="E292" s="127"/>
      <c r="F292" s="127"/>
      <c r="G292" s="127"/>
      <c r="H292" s="121"/>
      <c r="I292" s="127"/>
      <c r="J292" s="127"/>
      <c r="K292" s="127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</row>
    <row r="293" spans="1:21" s="5" customFormat="1" ht="12.75" hidden="1">
      <c r="A293" s="134">
        <v>3237</v>
      </c>
      <c r="B293" s="135" t="s">
        <v>94</v>
      </c>
      <c r="C293" s="132">
        <f t="shared" si="54"/>
        <v>0</v>
      </c>
      <c r="D293" s="127"/>
      <c r="E293" s="127"/>
      <c r="F293" s="127"/>
      <c r="G293" s="127"/>
      <c r="H293" s="121"/>
      <c r="I293" s="127"/>
      <c r="J293" s="127"/>
      <c r="K293" s="127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</row>
    <row r="294" spans="1:21" s="5" customFormat="1" ht="12.75" hidden="1">
      <c r="A294" s="134">
        <v>3238</v>
      </c>
      <c r="B294" s="135" t="s">
        <v>96</v>
      </c>
      <c r="C294" s="132">
        <f t="shared" si="54"/>
        <v>0</v>
      </c>
      <c r="D294" s="127"/>
      <c r="E294" s="127"/>
      <c r="F294" s="127"/>
      <c r="G294" s="127"/>
      <c r="H294" s="121"/>
      <c r="I294" s="127"/>
      <c r="J294" s="127"/>
      <c r="K294" s="127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</row>
    <row r="295" spans="1:21" ht="12.75" hidden="1">
      <c r="A295" s="134">
        <v>3239</v>
      </c>
      <c r="B295" s="135" t="s">
        <v>98</v>
      </c>
      <c r="C295" s="132">
        <f t="shared" si="54"/>
        <v>0</v>
      </c>
      <c r="D295" s="132"/>
      <c r="E295" s="132"/>
      <c r="F295" s="132"/>
      <c r="G295" s="132"/>
      <c r="H295" s="133"/>
      <c r="I295" s="132"/>
      <c r="J295" s="132"/>
      <c r="K295" s="132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</row>
    <row r="296" spans="1:21" s="5" customFormat="1" ht="24" hidden="1">
      <c r="A296" s="134">
        <v>3241</v>
      </c>
      <c r="B296" s="135" t="s">
        <v>100</v>
      </c>
      <c r="C296" s="132">
        <f t="shared" si="54"/>
        <v>0</v>
      </c>
      <c r="D296" s="127"/>
      <c r="E296" s="127"/>
      <c r="F296" s="127"/>
      <c r="G296" s="127"/>
      <c r="H296" s="121"/>
      <c r="I296" s="127"/>
      <c r="J296" s="127"/>
      <c r="K296" s="127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</row>
    <row r="297" spans="1:21" s="5" customFormat="1" ht="12.75" hidden="1">
      <c r="A297" s="134">
        <v>3291</v>
      </c>
      <c r="B297" s="136" t="s">
        <v>104</v>
      </c>
      <c r="C297" s="132">
        <f t="shared" si="54"/>
        <v>0</v>
      </c>
      <c r="D297" s="127"/>
      <c r="E297" s="127"/>
      <c r="F297" s="127"/>
      <c r="G297" s="127"/>
      <c r="H297" s="121"/>
      <c r="I297" s="127"/>
      <c r="J297" s="127"/>
      <c r="K297" s="127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</row>
    <row r="298" spans="1:21" s="5" customFormat="1" ht="12.75" hidden="1">
      <c r="A298" s="134">
        <v>3292</v>
      </c>
      <c r="B298" s="135" t="s">
        <v>106</v>
      </c>
      <c r="C298" s="132">
        <f t="shared" si="54"/>
        <v>0</v>
      </c>
      <c r="D298" s="127"/>
      <c r="E298" s="127"/>
      <c r="F298" s="127"/>
      <c r="G298" s="127"/>
      <c r="H298" s="121"/>
      <c r="I298" s="127"/>
      <c r="J298" s="127"/>
      <c r="K298" s="127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</row>
    <row r="299" spans="1:21" s="5" customFormat="1" ht="12.75" hidden="1">
      <c r="A299" s="134">
        <v>3293</v>
      </c>
      <c r="B299" s="135" t="s">
        <v>108</v>
      </c>
      <c r="C299" s="132">
        <f t="shared" si="54"/>
        <v>0</v>
      </c>
      <c r="D299" s="127"/>
      <c r="E299" s="127"/>
      <c r="F299" s="127"/>
      <c r="G299" s="127"/>
      <c r="H299" s="121"/>
      <c r="I299" s="127"/>
      <c r="J299" s="127"/>
      <c r="K299" s="127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</row>
    <row r="300" spans="1:21" s="5" customFormat="1" ht="12.75" hidden="1">
      <c r="A300" s="134">
        <v>3294</v>
      </c>
      <c r="B300" s="135" t="s">
        <v>312</v>
      </c>
      <c r="C300" s="132">
        <f t="shared" si="54"/>
        <v>0</v>
      </c>
      <c r="D300" s="127"/>
      <c r="E300" s="127"/>
      <c r="F300" s="127"/>
      <c r="G300" s="127"/>
      <c r="H300" s="121"/>
      <c r="I300" s="127"/>
      <c r="J300" s="127"/>
      <c r="K300" s="127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</row>
    <row r="301" spans="1:21" s="5" customFormat="1" ht="12.75" hidden="1">
      <c r="A301" s="134">
        <v>3295</v>
      </c>
      <c r="B301" s="135" t="s">
        <v>112</v>
      </c>
      <c r="C301" s="132">
        <f t="shared" si="54"/>
        <v>0</v>
      </c>
      <c r="D301" s="127"/>
      <c r="E301" s="127"/>
      <c r="F301" s="127"/>
      <c r="G301" s="127"/>
      <c r="H301" s="121"/>
      <c r="I301" s="127"/>
      <c r="J301" s="127"/>
      <c r="K301" s="127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</row>
    <row r="302" spans="1:21" s="5" customFormat="1" ht="12.75" hidden="1">
      <c r="A302" s="134">
        <v>3299</v>
      </c>
      <c r="B302" s="135" t="s">
        <v>313</v>
      </c>
      <c r="C302" s="132">
        <f t="shared" si="54"/>
        <v>0</v>
      </c>
      <c r="D302" s="127"/>
      <c r="E302" s="127"/>
      <c r="F302" s="127"/>
      <c r="G302" s="127"/>
      <c r="H302" s="121"/>
      <c r="I302" s="127"/>
      <c r="J302" s="127"/>
      <c r="K302" s="127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</row>
    <row r="303" spans="1:21" s="5" customFormat="1" ht="12.75" hidden="1">
      <c r="A303" s="128">
        <v>34</v>
      </c>
      <c r="B303" s="129" t="s">
        <v>117</v>
      </c>
      <c r="C303" s="121">
        <f>SUM(C304:C306)</f>
        <v>0</v>
      </c>
      <c r="D303" s="121">
        <f aca="true" t="shared" si="55" ref="D303:K303">SUM(D304:D306)</f>
        <v>0</v>
      </c>
      <c r="E303" s="121">
        <f t="shared" si="55"/>
        <v>0</v>
      </c>
      <c r="F303" s="121">
        <f t="shared" si="55"/>
        <v>0</v>
      </c>
      <c r="G303" s="121">
        <f t="shared" si="55"/>
        <v>0</v>
      </c>
      <c r="H303" s="121">
        <f t="shared" si="55"/>
        <v>0</v>
      </c>
      <c r="I303" s="121">
        <f t="shared" si="55"/>
        <v>0</v>
      </c>
      <c r="J303" s="121">
        <f t="shared" si="55"/>
        <v>0</v>
      </c>
      <c r="K303" s="121">
        <f t="shared" si="55"/>
        <v>0</v>
      </c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</row>
    <row r="304" spans="1:21" s="5" customFormat="1" ht="12.75" hidden="1">
      <c r="A304" s="134">
        <v>3431</v>
      </c>
      <c r="B304" s="136" t="s">
        <v>124</v>
      </c>
      <c r="C304" s="132">
        <f>SUM(D304:K304)</f>
        <v>0</v>
      </c>
      <c r="D304" s="127"/>
      <c r="E304" s="127"/>
      <c r="F304" s="127"/>
      <c r="G304" s="127"/>
      <c r="H304" s="121"/>
      <c r="I304" s="127"/>
      <c r="J304" s="127"/>
      <c r="K304" s="127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</row>
    <row r="305" spans="1:21" s="5" customFormat="1" ht="24" hidden="1">
      <c r="A305" s="134">
        <v>3432</v>
      </c>
      <c r="B305" s="135" t="s">
        <v>126</v>
      </c>
      <c r="C305" s="132">
        <f>SUM(D305:K305)</f>
        <v>0</v>
      </c>
      <c r="D305" s="127"/>
      <c r="E305" s="127"/>
      <c r="F305" s="127"/>
      <c r="G305" s="127"/>
      <c r="H305" s="121"/>
      <c r="I305" s="127"/>
      <c r="J305" s="127"/>
      <c r="K305" s="127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</row>
    <row r="306" spans="1:21" s="5" customFormat="1" ht="12.75" hidden="1">
      <c r="A306" s="134">
        <v>3433</v>
      </c>
      <c r="B306" s="135" t="s">
        <v>314</v>
      </c>
      <c r="C306" s="132">
        <f>SUM(D306:K306)</f>
        <v>0</v>
      </c>
      <c r="D306" s="127"/>
      <c r="E306" s="127"/>
      <c r="F306" s="127"/>
      <c r="G306" s="127"/>
      <c r="H306" s="121"/>
      <c r="I306" s="127"/>
      <c r="J306" s="127"/>
      <c r="K306" s="127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</row>
    <row r="307" spans="1:21" s="5" customFormat="1" ht="24.75" customHeight="1" hidden="1">
      <c r="A307" s="137" t="s">
        <v>157</v>
      </c>
      <c r="B307" s="138" t="s">
        <v>158</v>
      </c>
      <c r="C307" s="121">
        <f>SUM(C308:C316)</f>
        <v>0</v>
      </c>
      <c r="D307" s="121">
        <f aca="true" t="shared" si="56" ref="D307:K307">SUM(D308:D316)</f>
        <v>0</v>
      </c>
      <c r="E307" s="121">
        <f t="shared" si="56"/>
        <v>0</v>
      </c>
      <c r="F307" s="121">
        <f t="shared" si="56"/>
        <v>0</v>
      </c>
      <c r="G307" s="121">
        <f t="shared" si="56"/>
        <v>0</v>
      </c>
      <c r="H307" s="121">
        <f t="shared" si="56"/>
        <v>0</v>
      </c>
      <c r="I307" s="121">
        <f t="shared" si="56"/>
        <v>0</v>
      </c>
      <c r="J307" s="121">
        <f t="shared" si="56"/>
        <v>0</v>
      </c>
      <c r="K307" s="121">
        <f t="shared" si="56"/>
        <v>0</v>
      </c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</row>
    <row r="308" spans="1:21" s="5" customFormat="1" ht="12.75" hidden="1">
      <c r="A308" s="134">
        <v>4221</v>
      </c>
      <c r="B308" s="135" t="s">
        <v>165</v>
      </c>
      <c r="C308" s="132">
        <f aca="true" t="shared" si="57" ref="C308:C316">SUM(D308:K308)</f>
        <v>0</v>
      </c>
      <c r="D308" s="127"/>
      <c r="E308" s="127"/>
      <c r="F308" s="127"/>
      <c r="G308" s="127"/>
      <c r="H308" s="121"/>
      <c r="I308" s="127"/>
      <c r="J308" s="127"/>
      <c r="K308" s="127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</row>
    <row r="309" spans="1:21" s="5" customFormat="1" ht="12.75" hidden="1">
      <c r="A309" s="134">
        <v>4222</v>
      </c>
      <c r="B309" s="135" t="s">
        <v>167</v>
      </c>
      <c r="C309" s="132">
        <f t="shared" si="57"/>
        <v>0</v>
      </c>
      <c r="D309" s="127"/>
      <c r="E309" s="127"/>
      <c r="F309" s="127"/>
      <c r="G309" s="127"/>
      <c r="H309" s="121"/>
      <c r="I309" s="127"/>
      <c r="J309" s="127"/>
      <c r="K309" s="127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</row>
    <row r="310" spans="1:21" s="5" customFormat="1" ht="12.75" hidden="1">
      <c r="A310" s="134">
        <v>4223</v>
      </c>
      <c r="B310" s="135" t="s">
        <v>169</v>
      </c>
      <c r="C310" s="132">
        <f t="shared" si="57"/>
        <v>0</v>
      </c>
      <c r="D310" s="127"/>
      <c r="E310" s="127"/>
      <c r="F310" s="127"/>
      <c r="G310" s="127"/>
      <c r="H310" s="121"/>
      <c r="I310" s="127"/>
      <c r="J310" s="127"/>
      <c r="K310" s="127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</row>
    <row r="311" spans="1:21" s="5" customFormat="1" ht="12.75" hidden="1">
      <c r="A311" s="134">
        <v>4224</v>
      </c>
      <c r="B311" s="135" t="s">
        <v>171</v>
      </c>
      <c r="C311" s="132">
        <f t="shared" si="57"/>
        <v>0</v>
      </c>
      <c r="D311" s="127"/>
      <c r="E311" s="127"/>
      <c r="F311" s="127"/>
      <c r="G311" s="127"/>
      <c r="H311" s="121"/>
      <c r="I311" s="127"/>
      <c r="J311" s="127"/>
      <c r="K311" s="127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</row>
    <row r="312" spans="1:21" s="5" customFormat="1" ht="12.75" hidden="1">
      <c r="A312" s="134">
        <v>4225</v>
      </c>
      <c r="B312" s="135" t="s">
        <v>315</v>
      </c>
      <c r="C312" s="132">
        <f t="shared" si="57"/>
        <v>0</v>
      </c>
      <c r="D312" s="127"/>
      <c r="E312" s="127"/>
      <c r="F312" s="127"/>
      <c r="G312" s="127"/>
      <c r="H312" s="121"/>
      <c r="I312" s="127"/>
      <c r="J312" s="127"/>
      <c r="K312" s="127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</row>
    <row r="313" spans="1:21" s="5" customFormat="1" ht="12.75" hidden="1">
      <c r="A313" s="134">
        <v>4226</v>
      </c>
      <c r="B313" s="135" t="s">
        <v>175</v>
      </c>
      <c r="C313" s="132">
        <f t="shared" si="57"/>
        <v>0</v>
      </c>
      <c r="D313" s="127"/>
      <c r="E313" s="127"/>
      <c r="F313" s="127"/>
      <c r="G313" s="127"/>
      <c r="H313" s="121"/>
      <c r="I313" s="127"/>
      <c r="J313" s="127"/>
      <c r="K313" s="127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</row>
    <row r="314" spans="1:21" s="5" customFormat="1" ht="12.75" hidden="1">
      <c r="A314" s="134">
        <v>4227</v>
      </c>
      <c r="B314" s="136" t="s">
        <v>177</v>
      </c>
      <c r="C314" s="132">
        <f t="shared" si="57"/>
        <v>0</v>
      </c>
      <c r="D314" s="127"/>
      <c r="E314" s="127"/>
      <c r="F314" s="127"/>
      <c r="G314" s="127"/>
      <c r="H314" s="121"/>
      <c r="I314" s="127"/>
      <c r="J314" s="127"/>
      <c r="K314" s="127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</row>
    <row r="315" spans="1:21" s="5" customFormat="1" ht="12.75" hidden="1">
      <c r="A315" s="134">
        <v>4231</v>
      </c>
      <c r="B315" s="135" t="s">
        <v>180</v>
      </c>
      <c r="C315" s="132">
        <f t="shared" si="57"/>
        <v>0</v>
      </c>
      <c r="D315" s="127"/>
      <c r="E315" s="127"/>
      <c r="F315" s="127"/>
      <c r="G315" s="127"/>
      <c r="H315" s="121"/>
      <c r="I315" s="127"/>
      <c r="J315" s="127"/>
      <c r="K315" s="127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</row>
    <row r="316" spans="1:21" s="5" customFormat="1" ht="12.75" hidden="1">
      <c r="A316" s="134">
        <v>4241</v>
      </c>
      <c r="B316" s="135" t="s">
        <v>316</v>
      </c>
      <c r="C316" s="132">
        <f t="shared" si="57"/>
        <v>0</v>
      </c>
      <c r="D316" s="127"/>
      <c r="E316" s="127"/>
      <c r="F316" s="127"/>
      <c r="G316" s="127"/>
      <c r="H316" s="121"/>
      <c r="I316" s="127"/>
      <c r="J316" s="127"/>
      <c r="K316" s="127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</row>
    <row r="317" spans="1:21" s="5" customFormat="1" ht="24" hidden="1">
      <c r="A317" s="137" t="s">
        <v>208</v>
      </c>
      <c r="B317" s="138" t="s">
        <v>317</v>
      </c>
      <c r="C317" s="121">
        <f>SUM(C318)</f>
        <v>0</v>
      </c>
      <c r="D317" s="121">
        <f aca="true" t="shared" si="58" ref="D317:K317">SUM(D318)</f>
        <v>0</v>
      </c>
      <c r="E317" s="121">
        <f t="shared" si="58"/>
        <v>0</v>
      </c>
      <c r="F317" s="121">
        <f t="shared" si="58"/>
        <v>0</v>
      </c>
      <c r="G317" s="121">
        <f t="shared" si="58"/>
        <v>0</v>
      </c>
      <c r="H317" s="121">
        <f t="shared" si="58"/>
        <v>0</v>
      </c>
      <c r="I317" s="121">
        <f t="shared" si="58"/>
        <v>0</v>
      </c>
      <c r="J317" s="121">
        <f t="shared" si="58"/>
        <v>0</v>
      </c>
      <c r="K317" s="121">
        <f t="shared" si="58"/>
        <v>0</v>
      </c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</row>
    <row r="318" spans="1:21" s="5" customFormat="1" ht="24" hidden="1">
      <c r="A318" s="134">
        <v>4511</v>
      </c>
      <c r="B318" s="135" t="s">
        <v>211</v>
      </c>
      <c r="C318" s="132">
        <f>SUM(D318:K318)</f>
        <v>0</v>
      </c>
      <c r="D318" s="127"/>
      <c r="E318" s="127"/>
      <c r="F318" s="127"/>
      <c r="G318" s="127"/>
      <c r="H318" s="121"/>
      <c r="I318" s="127"/>
      <c r="J318" s="127"/>
      <c r="K318" s="127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</row>
    <row r="319" spans="1:21" s="5" customFormat="1" ht="12.75" hidden="1">
      <c r="A319" s="111"/>
      <c r="B319" s="112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</row>
    <row r="320" spans="1:21" s="5" customFormat="1" ht="12.75" hidden="1">
      <c r="A320" s="122" t="s">
        <v>24</v>
      </c>
      <c r="B320" s="139" t="s">
        <v>319</v>
      </c>
      <c r="C320" s="124">
        <f>C321+C362+C372</f>
        <v>0</v>
      </c>
      <c r="D320" s="124">
        <f aca="true" t="shared" si="59" ref="D320:K320">D321+D362+D372</f>
        <v>0</v>
      </c>
      <c r="E320" s="124">
        <f t="shared" si="59"/>
        <v>0</v>
      </c>
      <c r="F320" s="124">
        <f t="shared" si="59"/>
        <v>0</v>
      </c>
      <c r="G320" s="124">
        <f t="shared" si="59"/>
        <v>0</v>
      </c>
      <c r="H320" s="121">
        <f t="shared" si="59"/>
        <v>0</v>
      </c>
      <c r="I320" s="124">
        <f t="shared" si="59"/>
        <v>0</v>
      </c>
      <c r="J320" s="124">
        <f t="shared" si="59"/>
        <v>0</v>
      </c>
      <c r="K320" s="124">
        <f t="shared" si="59"/>
        <v>0</v>
      </c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</row>
    <row r="321" spans="1:21" s="5" customFormat="1" ht="12.75" hidden="1">
      <c r="A321" s="125">
        <v>3</v>
      </c>
      <c r="B321" s="126" t="s">
        <v>9</v>
      </c>
      <c r="C321" s="127">
        <f>C322+C330+C358</f>
        <v>0</v>
      </c>
      <c r="D321" s="127">
        <f aca="true" t="shared" si="60" ref="D321:K321">D322+D330+D358</f>
        <v>0</v>
      </c>
      <c r="E321" s="127">
        <f t="shared" si="60"/>
        <v>0</v>
      </c>
      <c r="F321" s="127">
        <f t="shared" si="60"/>
        <v>0</v>
      </c>
      <c r="G321" s="127">
        <f t="shared" si="60"/>
        <v>0</v>
      </c>
      <c r="H321" s="121">
        <f t="shared" si="60"/>
        <v>0</v>
      </c>
      <c r="I321" s="127">
        <f t="shared" si="60"/>
        <v>0</v>
      </c>
      <c r="J321" s="127">
        <f t="shared" si="60"/>
        <v>0</v>
      </c>
      <c r="K321" s="127">
        <f t="shared" si="60"/>
        <v>0</v>
      </c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</row>
    <row r="322" spans="1:21" s="5" customFormat="1" ht="12.75" hidden="1">
      <c r="A322" s="128">
        <v>31</v>
      </c>
      <c r="B322" s="129" t="s">
        <v>10</v>
      </c>
      <c r="C322" s="121">
        <f>SUM(C323:C329)</f>
        <v>0</v>
      </c>
      <c r="D322" s="121">
        <f aca="true" t="shared" si="61" ref="D322:K322">SUM(D323:D329)</f>
        <v>0</v>
      </c>
      <c r="E322" s="121">
        <f t="shared" si="61"/>
        <v>0</v>
      </c>
      <c r="F322" s="121">
        <f t="shared" si="61"/>
        <v>0</v>
      </c>
      <c r="G322" s="121">
        <f t="shared" si="61"/>
        <v>0</v>
      </c>
      <c r="H322" s="121">
        <f t="shared" si="61"/>
        <v>0</v>
      </c>
      <c r="I322" s="121">
        <f t="shared" si="61"/>
        <v>0</v>
      </c>
      <c r="J322" s="121">
        <f t="shared" si="61"/>
        <v>0</v>
      </c>
      <c r="K322" s="121">
        <f t="shared" si="61"/>
        <v>0</v>
      </c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</row>
    <row r="323" spans="1:21" ht="12.75" hidden="1">
      <c r="A323" s="130">
        <v>3111</v>
      </c>
      <c r="B323" s="131" t="s">
        <v>309</v>
      </c>
      <c r="C323" s="132">
        <f aca="true" t="shared" si="62" ref="C323:C329">SUM(D323:K323)</f>
        <v>0</v>
      </c>
      <c r="D323" s="132"/>
      <c r="E323" s="132"/>
      <c r="F323" s="132"/>
      <c r="G323" s="132"/>
      <c r="H323" s="133"/>
      <c r="I323" s="132"/>
      <c r="J323" s="132"/>
      <c r="K323" s="132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</row>
    <row r="324" spans="1:21" ht="12.75" hidden="1">
      <c r="A324" s="130">
        <v>3113</v>
      </c>
      <c r="B324" s="131" t="s">
        <v>49</v>
      </c>
      <c r="C324" s="132">
        <f t="shared" si="62"/>
        <v>0</v>
      </c>
      <c r="D324" s="132"/>
      <c r="E324" s="132"/>
      <c r="F324" s="132"/>
      <c r="G324" s="132"/>
      <c r="H324" s="133"/>
      <c r="I324" s="132"/>
      <c r="J324" s="132"/>
      <c r="K324" s="132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</row>
    <row r="325" spans="1:21" ht="12.75" hidden="1">
      <c r="A325" s="130">
        <v>3114</v>
      </c>
      <c r="B325" s="131" t="s">
        <v>51</v>
      </c>
      <c r="C325" s="132">
        <f t="shared" si="62"/>
        <v>0</v>
      </c>
      <c r="D325" s="132"/>
      <c r="E325" s="132"/>
      <c r="F325" s="132"/>
      <c r="G325" s="132"/>
      <c r="H325" s="133"/>
      <c r="I325" s="132"/>
      <c r="J325" s="132"/>
      <c r="K325" s="132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</row>
    <row r="326" spans="1:21" ht="12.75" hidden="1">
      <c r="A326" s="130">
        <v>3121</v>
      </c>
      <c r="B326" s="131" t="s">
        <v>12</v>
      </c>
      <c r="C326" s="132">
        <f t="shared" si="62"/>
        <v>0</v>
      </c>
      <c r="D326" s="132"/>
      <c r="E326" s="132"/>
      <c r="F326" s="132"/>
      <c r="G326" s="132"/>
      <c r="H326" s="133"/>
      <c r="I326" s="132"/>
      <c r="J326" s="132"/>
      <c r="K326" s="132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</row>
    <row r="327" spans="1:21" ht="12.75" hidden="1">
      <c r="A327" s="130">
        <v>3131</v>
      </c>
      <c r="B327" s="131" t="s">
        <v>310</v>
      </c>
      <c r="C327" s="132">
        <f t="shared" si="62"/>
        <v>0</v>
      </c>
      <c r="D327" s="132"/>
      <c r="E327" s="132"/>
      <c r="F327" s="132"/>
      <c r="G327" s="132"/>
      <c r="H327" s="133"/>
      <c r="I327" s="132"/>
      <c r="J327" s="132"/>
      <c r="K327" s="132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</row>
    <row r="328" spans="1:21" ht="25.5" hidden="1">
      <c r="A328" s="130">
        <v>3132</v>
      </c>
      <c r="B328" s="131" t="s">
        <v>54</v>
      </c>
      <c r="C328" s="132">
        <f t="shared" si="62"/>
        <v>0</v>
      </c>
      <c r="D328" s="132"/>
      <c r="E328" s="132"/>
      <c r="F328" s="132"/>
      <c r="G328" s="132"/>
      <c r="H328" s="133"/>
      <c r="I328" s="132"/>
      <c r="J328" s="132"/>
      <c r="K328" s="132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</row>
    <row r="329" spans="1:21" ht="24" hidden="1">
      <c r="A329" s="134">
        <v>3133</v>
      </c>
      <c r="B329" s="135" t="s">
        <v>56</v>
      </c>
      <c r="C329" s="132">
        <f t="shared" si="62"/>
        <v>0</v>
      </c>
      <c r="D329" s="132"/>
      <c r="E329" s="132"/>
      <c r="F329" s="132"/>
      <c r="G329" s="132"/>
      <c r="H329" s="133"/>
      <c r="I329" s="132"/>
      <c r="J329" s="132"/>
      <c r="K329" s="132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</row>
    <row r="330" spans="1:21" s="5" customFormat="1" ht="12.75" hidden="1">
      <c r="A330" s="128">
        <v>32</v>
      </c>
      <c r="B330" s="129" t="s">
        <v>14</v>
      </c>
      <c r="C330" s="121">
        <f>SUM(C331:C357)</f>
        <v>0</v>
      </c>
      <c r="D330" s="121">
        <f aca="true" t="shared" si="63" ref="D330:K330">SUM(D331:D357)</f>
        <v>0</v>
      </c>
      <c r="E330" s="121">
        <f t="shared" si="63"/>
        <v>0</v>
      </c>
      <c r="F330" s="121">
        <f t="shared" si="63"/>
        <v>0</v>
      </c>
      <c r="G330" s="121">
        <f t="shared" si="63"/>
        <v>0</v>
      </c>
      <c r="H330" s="121">
        <f t="shared" si="63"/>
        <v>0</v>
      </c>
      <c r="I330" s="121">
        <f t="shared" si="63"/>
        <v>0</v>
      </c>
      <c r="J330" s="121">
        <f t="shared" si="63"/>
        <v>0</v>
      </c>
      <c r="K330" s="121">
        <f t="shared" si="63"/>
        <v>0</v>
      </c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</row>
    <row r="331" spans="1:21" s="5" customFormat="1" ht="12.75" hidden="1">
      <c r="A331" s="134">
        <v>3211</v>
      </c>
      <c r="B331" s="135" t="s">
        <v>60</v>
      </c>
      <c r="C331" s="132">
        <f aca="true" t="shared" si="64" ref="C331:C357">SUM(D331:K331)</f>
        <v>0</v>
      </c>
      <c r="D331" s="127"/>
      <c r="E331" s="127"/>
      <c r="F331" s="127"/>
      <c r="G331" s="127"/>
      <c r="H331" s="121"/>
      <c r="I331" s="127"/>
      <c r="J331" s="127"/>
      <c r="K331" s="127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</row>
    <row r="332" spans="1:21" s="5" customFormat="1" ht="24" hidden="1">
      <c r="A332" s="134">
        <v>3212</v>
      </c>
      <c r="B332" s="135" t="s">
        <v>62</v>
      </c>
      <c r="C332" s="132">
        <f t="shared" si="64"/>
        <v>0</v>
      </c>
      <c r="D332" s="127"/>
      <c r="E332" s="127"/>
      <c r="F332" s="127"/>
      <c r="G332" s="127"/>
      <c r="H332" s="121"/>
      <c r="I332" s="127"/>
      <c r="J332" s="127"/>
      <c r="K332" s="127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</row>
    <row r="333" spans="1:21" s="5" customFormat="1" ht="12.75" hidden="1">
      <c r="A333" s="134">
        <v>3213</v>
      </c>
      <c r="B333" s="135" t="s">
        <v>64</v>
      </c>
      <c r="C333" s="132">
        <f t="shared" si="64"/>
        <v>0</v>
      </c>
      <c r="D333" s="127"/>
      <c r="E333" s="127"/>
      <c r="F333" s="127"/>
      <c r="G333" s="127"/>
      <c r="H333" s="121"/>
      <c r="I333" s="127"/>
      <c r="J333" s="127"/>
      <c r="K333" s="127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</row>
    <row r="334" spans="1:21" s="5" customFormat="1" ht="12.75" hidden="1">
      <c r="A334" s="134">
        <v>3214</v>
      </c>
      <c r="B334" s="135" t="s">
        <v>66</v>
      </c>
      <c r="C334" s="132">
        <f t="shared" si="64"/>
        <v>0</v>
      </c>
      <c r="D334" s="127"/>
      <c r="E334" s="127"/>
      <c r="F334" s="127"/>
      <c r="G334" s="127"/>
      <c r="H334" s="121"/>
      <c r="I334" s="127"/>
      <c r="J334" s="127"/>
      <c r="K334" s="127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</row>
    <row r="335" spans="1:21" s="5" customFormat="1" ht="24" hidden="1">
      <c r="A335" s="134">
        <v>3221</v>
      </c>
      <c r="B335" s="135" t="s">
        <v>69</v>
      </c>
      <c r="C335" s="132">
        <f t="shared" si="64"/>
        <v>0</v>
      </c>
      <c r="D335" s="127"/>
      <c r="E335" s="127"/>
      <c r="F335" s="127"/>
      <c r="G335" s="127"/>
      <c r="H335" s="121"/>
      <c r="I335" s="127"/>
      <c r="J335" s="127"/>
      <c r="K335" s="127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</row>
    <row r="336" spans="1:21" s="5" customFormat="1" ht="12.75" hidden="1">
      <c r="A336" s="134">
        <v>3222</v>
      </c>
      <c r="B336" s="135" t="s">
        <v>71</v>
      </c>
      <c r="C336" s="132">
        <f t="shared" si="64"/>
        <v>0</v>
      </c>
      <c r="D336" s="127"/>
      <c r="E336" s="127"/>
      <c r="F336" s="127"/>
      <c r="G336" s="127"/>
      <c r="H336" s="121"/>
      <c r="I336" s="127"/>
      <c r="J336" s="127"/>
      <c r="K336" s="127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</row>
    <row r="337" spans="1:21" s="5" customFormat="1" ht="12.75" hidden="1">
      <c r="A337" s="134">
        <v>3223</v>
      </c>
      <c r="B337" s="135" t="s">
        <v>73</v>
      </c>
      <c r="C337" s="132">
        <f t="shared" si="64"/>
        <v>0</v>
      </c>
      <c r="D337" s="127"/>
      <c r="E337" s="127"/>
      <c r="F337" s="127"/>
      <c r="G337" s="127"/>
      <c r="H337" s="121"/>
      <c r="I337" s="127"/>
      <c r="J337" s="127"/>
      <c r="K337" s="127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</row>
    <row r="338" spans="1:21" s="5" customFormat="1" ht="24" hidden="1">
      <c r="A338" s="134">
        <v>3224</v>
      </c>
      <c r="B338" s="135" t="s">
        <v>75</v>
      </c>
      <c r="C338" s="132">
        <f t="shared" si="64"/>
        <v>0</v>
      </c>
      <c r="D338" s="127"/>
      <c r="E338" s="127"/>
      <c r="F338" s="127"/>
      <c r="G338" s="127"/>
      <c r="H338" s="121"/>
      <c r="I338" s="127"/>
      <c r="J338" s="127"/>
      <c r="K338" s="127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</row>
    <row r="339" spans="1:21" ht="12.75" hidden="1">
      <c r="A339" s="134">
        <v>3225</v>
      </c>
      <c r="B339" s="135" t="s">
        <v>77</v>
      </c>
      <c r="C339" s="132">
        <f t="shared" si="64"/>
        <v>0</v>
      </c>
      <c r="D339" s="132"/>
      <c r="E339" s="132"/>
      <c r="F339" s="132"/>
      <c r="G339" s="132"/>
      <c r="H339" s="133"/>
      <c r="I339" s="132"/>
      <c r="J339" s="132"/>
      <c r="K339" s="132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</row>
    <row r="340" spans="1:21" ht="12.75" hidden="1">
      <c r="A340" s="134">
        <v>3226</v>
      </c>
      <c r="B340" s="135" t="s">
        <v>311</v>
      </c>
      <c r="C340" s="132">
        <f t="shared" si="64"/>
        <v>0</v>
      </c>
      <c r="D340" s="132"/>
      <c r="E340" s="132"/>
      <c r="F340" s="132"/>
      <c r="G340" s="132"/>
      <c r="H340" s="133"/>
      <c r="I340" s="132"/>
      <c r="J340" s="132"/>
      <c r="K340" s="132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</row>
    <row r="341" spans="1:21" ht="12.75" hidden="1">
      <c r="A341" s="134">
        <v>3227</v>
      </c>
      <c r="B341" s="135" t="s">
        <v>79</v>
      </c>
      <c r="C341" s="132">
        <f t="shared" si="64"/>
        <v>0</v>
      </c>
      <c r="D341" s="132"/>
      <c r="E341" s="132"/>
      <c r="F341" s="132"/>
      <c r="G341" s="132"/>
      <c r="H341" s="133"/>
      <c r="I341" s="132"/>
      <c r="J341" s="132"/>
      <c r="K341" s="132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</row>
    <row r="342" spans="1:21" s="5" customFormat="1" ht="12.75" hidden="1">
      <c r="A342" s="134">
        <v>3231</v>
      </c>
      <c r="B342" s="135" t="s">
        <v>82</v>
      </c>
      <c r="C342" s="132">
        <f t="shared" si="64"/>
        <v>0</v>
      </c>
      <c r="D342" s="127"/>
      <c r="E342" s="127"/>
      <c r="F342" s="127"/>
      <c r="G342" s="127"/>
      <c r="H342" s="121"/>
      <c r="I342" s="127"/>
      <c r="J342" s="127"/>
      <c r="K342" s="127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</row>
    <row r="343" spans="1:21" s="5" customFormat="1" ht="24" hidden="1">
      <c r="A343" s="134">
        <v>3232</v>
      </c>
      <c r="B343" s="135" t="s">
        <v>84</v>
      </c>
      <c r="C343" s="132">
        <f t="shared" si="64"/>
        <v>0</v>
      </c>
      <c r="D343" s="127"/>
      <c r="E343" s="127"/>
      <c r="F343" s="127"/>
      <c r="G343" s="127"/>
      <c r="H343" s="121"/>
      <c r="I343" s="127"/>
      <c r="J343" s="127"/>
      <c r="K343" s="127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</row>
    <row r="344" spans="1:21" s="5" customFormat="1" ht="12.75" hidden="1">
      <c r="A344" s="134">
        <v>3233</v>
      </c>
      <c r="B344" s="135" t="s">
        <v>86</v>
      </c>
      <c r="C344" s="132">
        <f t="shared" si="64"/>
        <v>0</v>
      </c>
      <c r="D344" s="127"/>
      <c r="E344" s="127"/>
      <c r="F344" s="127"/>
      <c r="G344" s="127"/>
      <c r="H344" s="121"/>
      <c r="I344" s="127"/>
      <c r="J344" s="127"/>
      <c r="K344" s="127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</row>
    <row r="345" spans="1:21" s="5" customFormat="1" ht="12.75" hidden="1">
      <c r="A345" s="134">
        <v>3234</v>
      </c>
      <c r="B345" s="135" t="s">
        <v>88</v>
      </c>
      <c r="C345" s="132">
        <f t="shared" si="64"/>
        <v>0</v>
      </c>
      <c r="D345" s="127"/>
      <c r="E345" s="127"/>
      <c r="F345" s="127"/>
      <c r="G345" s="127"/>
      <c r="H345" s="121"/>
      <c r="I345" s="127"/>
      <c r="J345" s="127"/>
      <c r="K345" s="127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</row>
    <row r="346" spans="1:21" s="5" customFormat="1" ht="12.75" hidden="1">
      <c r="A346" s="134">
        <v>3235</v>
      </c>
      <c r="B346" s="135" t="s">
        <v>90</v>
      </c>
      <c r="C346" s="132">
        <f t="shared" si="64"/>
        <v>0</v>
      </c>
      <c r="D346" s="127"/>
      <c r="E346" s="127"/>
      <c r="F346" s="127"/>
      <c r="G346" s="127"/>
      <c r="H346" s="121"/>
      <c r="I346" s="127"/>
      <c r="J346" s="127"/>
      <c r="K346" s="127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</row>
    <row r="347" spans="1:21" s="5" customFormat="1" ht="12.75" hidden="1">
      <c r="A347" s="134">
        <v>3236</v>
      </c>
      <c r="B347" s="135" t="s">
        <v>92</v>
      </c>
      <c r="C347" s="132">
        <f t="shared" si="64"/>
        <v>0</v>
      </c>
      <c r="D347" s="127"/>
      <c r="E347" s="127"/>
      <c r="F347" s="127"/>
      <c r="G347" s="127"/>
      <c r="H347" s="121"/>
      <c r="I347" s="127"/>
      <c r="J347" s="127"/>
      <c r="K347" s="127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</row>
    <row r="348" spans="1:21" s="5" customFormat="1" ht="12.75" hidden="1">
      <c r="A348" s="134">
        <v>3237</v>
      </c>
      <c r="B348" s="135" t="s">
        <v>94</v>
      </c>
      <c r="C348" s="132">
        <f t="shared" si="64"/>
        <v>0</v>
      </c>
      <c r="D348" s="127"/>
      <c r="E348" s="127"/>
      <c r="F348" s="127"/>
      <c r="G348" s="127"/>
      <c r="H348" s="121"/>
      <c r="I348" s="127"/>
      <c r="J348" s="127"/>
      <c r="K348" s="127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</row>
    <row r="349" spans="1:21" s="5" customFormat="1" ht="12.75" hidden="1">
      <c r="A349" s="134">
        <v>3238</v>
      </c>
      <c r="B349" s="135" t="s">
        <v>96</v>
      </c>
      <c r="C349" s="132">
        <f t="shared" si="64"/>
        <v>0</v>
      </c>
      <c r="D349" s="127"/>
      <c r="E349" s="127"/>
      <c r="F349" s="127"/>
      <c r="G349" s="127"/>
      <c r="H349" s="121"/>
      <c r="I349" s="127"/>
      <c r="J349" s="127"/>
      <c r="K349" s="127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</row>
    <row r="350" spans="1:21" ht="12.75" hidden="1">
      <c r="A350" s="134">
        <v>3239</v>
      </c>
      <c r="B350" s="135" t="s">
        <v>98</v>
      </c>
      <c r="C350" s="132">
        <f t="shared" si="64"/>
        <v>0</v>
      </c>
      <c r="D350" s="132"/>
      <c r="E350" s="132"/>
      <c r="F350" s="132"/>
      <c r="G350" s="132"/>
      <c r="H350" s="133"/>
      <c r="I350" s="132"/>
      <c r="J350" s="132"/>
      <c r="K350" s="132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</row>
    <row r="351" spans="1:21" s="5" customFormat="1" ht="24" hidden="1">
      <c r="A351" s="134">
        <v>3241</v>
      </c>
      <c r="B351" s="135" t="s">
        <v>100</v>
      </c>
      <c r="C351" s="132">
        <f t="shared" si="64"/>
        <v>0</v>
      </c>
      <c r="D351" s="127"/>
      <c r="E351" s="127"/>
      <c r="F351" s="127"/>
      <c r="G351" s="127"/>
      <c r="H351" s="121"/>
      <c r="I351" s="127"/>
      <c r="J351" s="127"/>
      <c r="K351" s="127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</row>
    <row r="352" spans="1:21" s="5" customFormat="1" ht="12.75" hidden="1">
      <c r="A352" s="134">
        <v>3291</v>
      </c>
      <c r="B352" s="136" t="s">
        <v>104</v>
      </c>
      <c r="C352" s="132">
        <f t="shared" si="64"/>
        <v>0</v>
      </c>
      <c r="D352" s="127"/>
      <c r="E352" s="127"/>
      <c r="F352" s="127"/>
      <c r="G352" s="127"/>
      <c r="H352" s="121"/>
      <c r="I352" s="127"/>
      <c r="J352" s="127"/>
      <c r="K352" s="127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</row>
    <row r="353" spans="1:21" s="5" customFormat="1" ht="12.75" hidden="1">
      <c r="A353" s="134">
        <v>3292</v>
      </c>
      <c r="B353" s="135" t="s">
        <v>106</v>
      </c>
      <c r="C353" s="132">
        <f t="shared" si="64"/>
        <v>0</v>
      </c>
      <c r="D353" s="127"/>
      <c r="E353" s="127"/>
      <c r="F353" s="127"/>
      <c r="G353" s="127"/>
      <c r="H353" s="121"/>
      <c r="I353" s="127"/>
      <c r="J353" s="127"/>
      <c r="K353" s="127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</row>
    <row r="354" spans="1:21" s="5" customFormat="1" ht="12.75" hidden="1">
      <c r="A354" s="134">
        <v>3293</v>
      </c>
      <c r="B354" s="135" t="s">
        <v>108</v>
      </c>
      <c r="C354" s="132">
        <f t="shared" si="64"/>
        <v>0</v>
      </c>
      <c r="D354" s="127"/>
      <c r="E354" s="127"/>
      <c r="F354" s="127"/>
      <c r="G354" s="127"/>
      <c r="H354" s="121"/>
      <c r="I354" s="127"/>
      <c r="J354" s="127"/>
      <c r="K354" s="127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</row>
    <row r="355" spans="1:21" s="5" customFormat="1" ht="12.75" hidden="1">
      <c r="A355" s="134">
        <v>3294</v>
      </c>
      <c r="B355" s="135" t="s">
        <v>312</v>
      </c>
      <c r="C355" s="132">
        <f t="shared" si="64"/>
        <v>0</v>
      </c>
      <c r="D355" s="127"/>
      <c r="E355" s="127"/>
      <c r="F355" s="127"/>
      <c r="G355" s="127"/>
      <c r="H355" s="121"/>
      <c r="I355" s="127"/>
      <c r="J355" s="127"/>
      <c r="K355" s="127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</row>
    <row r="356" spans="1:21" s="5" customFormat="1" ht="12.75" hidden="1">
      <c r="A356" s="134">
        <v>3295</v>
      </c>
      <c r="B356" s="135" t="s">
        <v>112</v>
      </c>
      <c r="C356" s="132">
        <f t="shared" si="64"/>
        <v>0</v>
      </c>
      <c r="D356" s="127"/>
      <c r="E356" s="127"/>
      <c r="F356" s="127"/>
      <c r="G356" s="127"/>
      <c r="H356" s="121"/>
      <c r="I356" s="127"/>
      <c r="J356" s="127"/>
      <c r="K356" s="127"/>
      <c r="L356" s="110"/>
      <c r="M356" s="110"/>
      <c r="N356" s="110"/>
      <c r="O356" s="110"/>
      <c r="P356" s="110"/>
      <c r="Q356" s="110"/>
      <c r="R356" s="110"/>
      <c r="S356" s="110"/>
      <c r="T356" s="110"/>
      <c r="U356" s="110"/>
    </row>
    <row r="357" spans="1:21" s="5" customFormat="1" ht="12.75" hidden="1">
      <c r="A357" s="134">
        <v>3299</v>
      </c>
      <c r="B357" s="135" t="s">
        <v>313</v>
      </c>
      <c r="C357" s="132">
        <f t="shared" si="64"/>
        <v>0</v>
      </c>
      <c r="D357" s="127"/>
      <c r="E357" s="127"/>
      <c r="F357" s="127"/>
      <c r="G357" s="127"/>
      <c r="H357" s="121"/>
      <c r="I357" s="127"/>
      <c r="J357" s="127"/>
      <c r="K357" s="127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</row>
    <row r="358" spans="1:21" s="5" customFormat="1" ht="12.75" hidden="1">
      <c r="A358" s="128">
        <v>34</v>
      </c>
      <c r="B358" s="129" t="s">
        <v>117</v>
      </c>
      <c r="C358" s="121">
        <f>SUM(C359:C361)</f>
        <v>0</v>
      </c>
      <c r="D358" s="121">
        <f aca="true" t="shared" si="65" ref="D358:K358">SUM(D359:D361)</f>
        <v>0</v>
      </c>
      <c r="E358" s="121">
        <f t="shared" si="65"/>
        <v>0</v>
      </c>
      <c r="F358" s="121">
        <f t="shared" si="65"/>
        <v>0</v>
      </c>
      <c r="G358" s="121">
        <f t="shared" si="65"/>
        <v>0</v>
      </c>
      <c r="H358" s="121">
        <f t="shared" si="65"/>
        <v>0</v>
      </c>
      <c r="I358" s="121">
        <f t="shared" si="65"/>
        <v>0</v>
      </c>
      <c r="J358" s="121">
        <f t="shared" si="65"/>
        <v>0</v>
      </c>
      <c r="K358" s="121">
        <f t="shared" si="65"/>
        <v>0</v>
      </c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</row>
    <row r="359" spans="1:21" s="5" customFormat="1" ht="12.75" hidden="1">
      <c r="A359" s="134">
        <v>3431</v>
      </c>
      <c r="B359" s="136" t="s">
        <v>124</v>
      </c>
      <c r="C359" s="132">
        <f>SUM(D359:K359)</f>
        <v>0</v>
      </c>
      <c r="D359" s="127"/>
      <c r="E359" s="127"/>
      <c r="F359" s="127"/>
      <c r="G359" s="127"/>
      <c r="H359" s="121"/>
      <c r="I359" s="127"/>
      <c r="J359" s="127"/>
      <c r="K359" s="127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</row>
    <row r="360" spans="1:21" s="5" customFormat="1" ht="24" hidden="1">
      <c r="A360" s="134">
        <v>3432</v>
      </c>
      <c r="B360" s="135" t="s">
        <v>126</v>
      </c>
      <c r="C360" s="132">
        <f>SUM(D360:K360)</f>
        <v>0</v>
      </c>
      <c r="D360" s="127"/>
      <c r="E360" s="127"/>
      <c r="F360" s="127"/>
      <c r="G360" s="127"/>
      <c r="H360" s="121"/>
      <c r="I360" s="127"/>
      <c r="J360" s="127"/>
      <c r="K360" s="127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</row>
    <row r="361" spans="1:21" s="5" customFormat="1" ht="12.75" hidden="1">
      <c r="A361" s="134">
        <v>3433</v>
      </c>
      <c r="B361" s="135" t="s">
        <v>314</v>
      </c>
      <c r="C361" s="132">
        <f>SUM(D361:K361)</f>
        <v>0</v>
      </c>
      <c r="D361" s="127"/>
      <c r="E361" s="127"/>
      <c r="F361" s="127"/>
      <c r="G361" s="127"/>
      <c r="H361" s="121"/>
      <c r="I361" s="127"/>
      <c r="J361" s="127"/>
      <c r="K361" s="127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</row>
    <row r="362" spans="1:21" s="5" customFormat="1" ht="24.75" customHeight="1" hidden="1">
      <c r="A362" s="137" t="s">
        <v>157</v>
      </c>
      <c r="B362" s="138" t="s">
        <v>158</v>
      </c>
      <c r="C362" s="121">
        <f>SUM(C363:C371)</f>
        <v>0</v>
      </c>
      <c r="D362" s="121">
        <f aca="true" t="shared" si="66" ref="D362:K362">SUM(D363:D371)</f>
        <v>0</v>
      </c>
      <c r="E362" s="121">
        <f t="shared" si="66"/>
        <v>0</v>
      </c>
      <c r="F362" s="121">
        <f t="shared" si="66"/>
        <v>0</v>
      </c>
      <c r="G362" s="121">
        <f t="shared" si="66"/>
        <v>0</v>
      </c>
      <c r="H362" s="121">
        <f t="shared" si="66"/>
        <v>0</v>
      </c>
      <c r="I362" s="121">
        <f t="shared" si="66"/>
        <v>0</v>
      </c>
      <c r="J362" s="121">
        <f t="shared" si="66"/>
        <v>0</v>
      </c>
      <c r="K362" s="121">
        <f t="shared" si="66"/>
        <v>0</v>
      </c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</row>
    <row r="363" spans="1:21" s="5" customFormat="1" ht="12.75" hidden="1">
      <c r="A363" s="134">
        <v>4221</v>
      </c>
      <c r="B363" s="135" t="s">
        <v>165</v>
      </c>
      <c r="C363" s="132">
        <f aca="true" t="shared" si="67" ref="C363:C371">SUM(D363:K363)</f>
        <v>0</v>
      </c>
      <c r="D363" s="127"/>
      <c r="E363" s="127"/>
      <c r="F363" s="127"/>
      <c r="G363" s="127"/>
      <c r="H363" s="121"/>
      <c r="I363" s="127"/>
      <c r="J363" s="127"/>
      <c r="K363" s="127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</row>
    <row r="364" spans="1:21" s="5" customFormat="1" ht="12.75" hidden="1">
      <c r="A364" s="134">
        <v>4222</v>
      </c>
      <c r="B364" s="135" t="s">
        <v>167</v>
      </c>
      <c r="C364" s="132">
        <f t="shared" si="67"/>
        <v>0</v>
      </c>
      <c r="D364" s="127"/>
      <c r="E364" s="127"/>
      <c r="F364" s="127"/>
      <c r="G364" s="127"/>
      <c r="H364" s="121"/>
      <c r="I364" s="127"/>
      <c r="J364" s="127"/>
      <c r="K364" s="127"/>
      <c r="L364" s="110"/>
      <c r="M364" s="110"/>
      <c r="N364" s="110"/>
      <c r="O364" s="110"/>
      <c r="P364" s="110"/>
      <c r="Q364" s="110"/>
      <c r="R364" s="110"/>
      <c r="S364" s="110"/>
      <c r="T364" s="110"/>
      <c r="U364" s="110"/>
    </row>
    <row r="365" spans="1:21" s="5" customFormat="1" ht="12.75" hidden="1">
      <c r="A365" s="134">
        <v>4223</v>
      </c>
      <c r="B365" s="135" t="s">
        <v>169</v>
      </c>
      <c r="C365" s="132">
        <f t="shared" si="67"/>
        <v>0</v>
      </c>
      <c r="D365" s="127"/>
      <c r="E365" s="127"/>
      <c r="F365" s="127"/>
      <c r="G365" s="127"/>
      <c r="H365" s="121"/>
      <c r="I365" s="127"/>
      <c r="J365" s="127"/>
      <c r="K365" s="127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</row>
    <row r="366" spans="1:21" s="5" customFormat="1" ht="12.75" hidden="1">
      <c r="A366" s="134">
        <v>4224</v>
      </c>
      <c r="B366" s="135" t="s">
        <v>171</v>
      </c>
      <c r="C366" s="132">
        <f t="shared" si="67"/>
        <v>0</v>
      </c>
      <c r="D366" s="127"/>
      <c r="E366" s="127"/>
      <c r="F366" s="127"/>
      <c r="G366" s="127"/>
      <c r="H366" s="121"/>
      <c r="I366" s="127"/>
      <c r="J366" s="127"/>
      <c r="K366" s="127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</row>
    <row r="367" spans="1:21" s="5" customFormat="1" ht="12.75" hidden="1">
      <c r="A367" s="134">
        <v>4225</v>
      </c>
      <c r="B367" s="135" t="s">
        <v>315</v>
      </c>
      <c r="C367" s="132">
        <f t="shared" si="67"/>
        <v>0</v>
      </c>
      <c r="D367" s="127"/>
      <c r="E367" s="127"/>
      <c r="F367" s="127"/>
      <c r="G367" s="127"/>
      <c r="H367" s="121"/>
      <c r="I367" s="127"/>
      <c r="J367" s="127"/>
      <c r="K367" s="127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</row>
    <row r="368" spans="1:21" s="5" customFormat="1" ht="12.75" hidden="1">
      <c r="A368" s="134">
        <v>4226</v>
      </c>
      <c r="B368" s="135" t="s">
        <v>175</v>
      </c>
      <c r="C368" s="132">
        <f t="shared" si="67"/>
        <v>0</v>
      </c>
      <c r="D368" s="127"/>
      <c r="E368" s="127"/>
      <c r="F368" s="127"/>
      <c r="G368" s="127"/>
      <c r="H368" s="121"/>
      <c r="I368" s="127"/>
      <c r="J368" s="127"/>
      <c r="K368" s="127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</row>
    <row r="369" spans="1:21" s="5" customFormat="1" ht="12.75" hidden="1">
      <c r="A369" s="134">
        <v>4227</v>
      </c>
      <c r="B369" s="136" t="s">
        <v>177</v>
      </c>
      <c r="C369" s="132">
        <f t="shared" si="67"/>
        <v>0</v>
      </c>
      <c r="D369" s="127"/>
      <c r="E369" s="127"/>
      <c r="F369" s="127"/>
      <c r="G369" s="127"/>
      <c r="H369" s="121"/>
      <c r="I369" s="127"/>
      <c r="J369" s="127"/>
      <c r="K369" s="127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</row>
    <row r="370" spans="1:21" s="5" customFormat="1" ht="12.75" hidden="1">
      <c r="A370" s="134">
        <v>4231</v>
      </c>
      <c r="B370" s="135" t="s">
        <v>180</v>
      </c>
      <c r="C370" s="132">
        <f t="shared" si="67"/>
        <v>0</v>
      </c>
      <c r="D370" s="127"/>
      <c r="E370" s="127"/>
      <c r="F370" s="127"/>
      <c r="G370" s="127"/>
      <c r="H370" s="121"/>
      <c r="I370" s="127"/>
      <c r="J370" s="127"/>
      <c r="K370" s="127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</row>
    <row r="371" spans="1:21" s="5" customFormat="1" ht="12.75" hidden="1">
      <c r="A371" s="134">
        <v>4241</v>
      </c>
      <c r="B371" s="135" t="s">
        <v>316</v>
      </c>
      <c r="C371" s="132">
        <f t="shared" si="67"/>
        <v>0</v>
      </c>
      <c r="D371" s="127"/>
      <c r="E371" s="127"/>
      <c r="F371" s="127"/>
      <c r="G371" s="127"/>
      <c r="H371" s="121"/>
      <c r="I371" s="127"/>
      <c r="J371" s="127"/>
      <c r="K371" s="127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</row>
    <row r="372" spans="1:21" s="5" customFormat="1" ht="24" hidden="1">
      <c r="A372" s="137" t="s">
        <v>208</v>
      </c>
      <c r="B372" s="138" t="s">
        <v>317</v>
      </c>
      <c r="C372" s="121">
        <f>C373</f>
        <v>0</v>
      </c>
      <c r="D372" s="121">
        <f aca="true" t="shared" si="68" ref="D372:K372">D373</f>
        <v>0</v>
      </c>
      <c r="E372" s="121">
        <f t="shared" si="68"/>
        <v>0</v>
      </c>
      <c r="F372" s="121">
        <f t="shared" si="68"/>
        <v>0</v>
      </c>
      <c r="G372" s="121">
        <f t="shared" si="68"/>
        <v>0</v>
      </c>
      <c r="H372" s="121">
        <f t="shared" si="68"/>
        <v>0</v>
      </c>
      <c r="I372" s="121">
        <f t="shared" si="68"/>
        <v>0</v>
      </c>
      <c r="J372" s="121">
        <f t="shared" si="68"/>
        <v>0</v>
      </c>
      <c r="K372" s="121">
        <f t="shared" si="68"/>
        <v>0</v>
      </c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</row>
    <row r="373" spans="1:21" s="5" customFormat="1" ht="24" hidden="1">
      <c r="A373" s="134">
        <v>4511</v>
      </c>
      <c r="B373" s="135" t="s">
        <v>211</v>
      </c>
      <c r="C373" s="132">
        <f>SUM(D373:K373)</f>
        <v>0</v>
      </c>
      <c r="D373" s="127"/>
      <c r="E373" s="127"/>
      <c r="F373" s="127"/>
      <c r="G373" s="127"/>
      <c r="H373" s="121"/>
      <c r="I373" s="127"/>
      <c r="J373" s="127"/>
      <c r="K373" s="127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</row>
    <row r="374" spans="1:11" ht="12.75">
      <c r="A374" s="31"/>
      <c r="B374" s="8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12.75">
      <c r="A375" s="31"/>
      <c r="B375" s="8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12.75">
      <c r="A376" s="31"/>
      <c r="B376" s="8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12.75">
      <c r="A377" s="31"/>
      <c r="B377" s="8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12.75">
      <c r="A378" s="31"/>
      <c r="B378" s="8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12.75">
      <c r="A379" s="31"/>
      <c r="B379" s="8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12.75">
      <c r="A380" s="31"/>
      <c r="B380" s="8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2.75">
      <c r="A381" s="31"/>
      <c r="B381" s="8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12.75">
      <c r="A382" s="31"/>
      <c r="B382" s="8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12.75">
      <c r="A383" s="31"/>
      <c r="B383" s="8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12.75">
      <c r="A384" s="31"/>
      <c r="B384" s="8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12.75">
      <c r="A385" s="31"/>
      <c r="B385" s="8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2.75">
      <c r="A386" s="31"/>
      <c r="B386" s="8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12.75">
      <c r="A387" s="31"/>
      <c r="B387" s="8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2.75">
      <c r="A388" s="31"/>
      <c r="B388" s="8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2.75">
      <c r="A389" s="31"/>
      <c r="B389" s="8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12.75">
      <c r="A390" s="31"/>
      <c r="B390" s="8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12.75">
      <c r="A391" s="31"/>
      <c r="B391" s="8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12.75">
      <c r="A392" s="31"/>
      <c r="B392" s="8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12.75">
      <c r="A393" s="31"/>
      <c r="B393" s="8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2.75">
      <c r="A394" s="31"/>
      <c r="B394" s="8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12.75">
      <c r="A395" s="31"/>
      <c r="B395" s="8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12.75">
      <c r="A396" s="31"/>
      <c r="B396" s="8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2.75">
      <c r="A397" s="31"/>
      <c r="B397" s="8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12.75">
      <c r="A398" s="31"/>
      <c r="B398" s="8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2.75">
      <c r="A399" s="31"/>
      <c r="B399" s="8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12.75">
      <c r="A400" s="31"/>
      <c r="B400" s="8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12.75">
      <c r="A401" s="31"/>
      <c r="B401" s="8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12.75">
      <c r="A402" s="31"/>
      <c r="B402" s="8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12.75">
      <c r="A403" s="31"/>
      <c r="B403" s="8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12.75">
      <c r="A404" s="31"/>
      <c r="B404" s="8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12.75">
      <c r="A405" s="31"/>
      <c r="B405" s="8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12.75">
      <c r="A406" s="31"/>
      <c r="B406" s="8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12.75">
      <c r="A407" s="31"/>
      <c r="B407" s="8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12.75">
      <c r="A408" s="31"/>
      <c r="B408" s="8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12.75">
      <c r="A409" s="31"/>
      <c r="B409" s="8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12.75">
      <c r="A410" s="31"/>
      <c r="B410" s="8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12.75">
      <c r="A411" s="31"/>
      <c r="B411" s="8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12.75">
      <c r="A412" s="31"/>
      <c r="B412" s="8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12.75">
      <c r="A413" s="31"/>
      <c r="B413" s="8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12.75">
      <c r="A414" s="31"/>
      <c r="B414" s="8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12.75">
      <c r="A415" s="31"/>
      <c r="B415" s="8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12.75">
      <c r="A416" s="31"/>
      <c r="B416" s="8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12.75">
      <c r="A417" s="31"/>
      <c r="B417" s="8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12.75">
      <c r="A418" s="31"/>
      <c r="B418" s="8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12.75">
      <c r="A419" s="31"/>
      <c r="B419" s="8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12.75">
      <c r="A420" s="31"/>
      <c r="B420" s="8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12.75">
      <c r="A421" s="31"/>
      <c r="B421" s="8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12.75">
      <c r="A422" s="31"/>
      <c r="B422" s="8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12.75">
      <c r="A423" s="31"/>
      <c r="B423" s="8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2.75">
      <c r="A424" s="31"/>
      <c r="B424" s="8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2.75">
      <c r="A425" s="31"/>
      <c r="B425" s="8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12.75">
      <c r="A426" s="31"/>
      <c r="B426" s="8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12.75">
      <c r="A427" s="31"/>
      <c r="B427" s="8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12.75">
      <c r="A428" s="31"/>
      <c r="B428" s="8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12.75">
      <c r="A429" s="31"/>
      <c r="B429" s="8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12.75">
      <c r="A430" s="31"/>
      <c r="B430" s="8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12.75">
      <c r="A431" s="31"/>
      <c r="B431" s="8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12.75">
      <c r="A432" s="31"/>
      <c r="B432" s="8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12.75">
      <c r="A433" s="31"/>
      <c r="B433" s="8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12.75">
      <c r="A434" s="31"/>
      <c r="B434" s="8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12.75">
      <c r="A435" s="31"/>
      <c r="B435" s="8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12.75">
      <c r="A436" s="31"/>
      <c r="B436" s="8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12.75">
      <c r="A437" s="31"/>
      <c r="B437" s="8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12.75">
      <c r="A438" s="31"/>
      <c r="B438" s="8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12.75">
      <c r="A439" s="31"/>
      <c r="B439" s="8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12.75">
      <c r="A440" s="31"/>
      <c r="B440" s="8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12.75">
      <c r="A441" s="31"/>
      <c r="B441" s="8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12.75">
      <c r="A442" s="31"/>
      <c r="B442" s="8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12.75">
      <c r="A443" s="31"/>
      <c r="B443" s="8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12.75">
      <c r="A444" s="31"/>
      <c r="B444" s="8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12.75">
      <c r="A445" s="31"/>
      <c r="B445" s="8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12.75">
      <c r="A446" s="31"/>
      <c r="B446" s="8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12.75">
      <c r="A447" s="31"/>
      <c r="B447" s="8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12.75">
      <c r="A448" s="31"/>
      <c r="B448" s="8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12.75">
      <c r="A449" s="31"/>
      <c r="B449" s="8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12.75">
      <c r="A450" s="31"/>
      <c r="B450" s="8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12.75">
      <c r="A451" s="31"/>
      <c r="B451" s="8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12.75">
      <c r="A452" s="31"/>
      <c r="B452" s="8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12.75">
      <c r="A453" s="31"/>
      <c r="B453" s="8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12.75">
      <c r="A454" s="31"/>
      <c r="B454" s="8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12.75">
      <c r="A455" s="31"/>
      <c r="B455" s="8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12.75">
      <c r="A456" s="31"/>
      <c r="B456" s="8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12.75">
      <c r="A457" s="31"/>
      <c r="B457" s="8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12.75">
      <c r="A458" s="31"/>
      <c r="B458" s="8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12.75">
      <c r="A459" s="31"/>
      <c r="B459" s="8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12.75">
      <c r="A460" s="31"/>
      <c r="B460" s="8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12.75">
      <c r="A461" s="31"/>
      <c r="B461" s="8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12.75">
      <c r="A462" s="31"/>
      <c r="B462" s="8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12.75">
      <c r="A463" s="31"/>
      <c r="B463" s="8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12.75">
      <c r="A464" s="31"/>
      <c r="B464" s="8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12.75">
      <c r="A465" s="31"/>
      <c r="B465" s="8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12.75">
      <c r="A466" s="31"/>
      <c r="B466" s="8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12.75">
      <c r="A467" s="31"/>
      <c r="B467" s="8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12.75">
      <c r="A468" s="31"/>
      <c r="B468" s="8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12.75">
      <c r="A469" s="31"/>
      <c r="B469" s="8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12.75">
      <c r="A470" s="31"/>
      <c r="B470" s="8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12.75">
      <c r="A471" s="31"/>
      <c r="B471" s="8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12.75">
      <c r="A472" s="31"/>
      <c r="B472" s="8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12.75">
      <c r="A473" s="31"/>
      <c r="B473" s="8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12.75">
      <c r="A474" s="31"/>
      <c r="B474" s="8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12.75">
      <c r="A475" s="31"/>
      <c r="B475" s="8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12.75">
      <c r="A476" s="31"/>
      <c r="B476" s="8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12.75">
      <c r="A477" s="31"/>
      <c r="B477" s="8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12.75">
      <c r="A478" s="31"/>
      <c r="B478" s="8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12.75">
      <c r="A479" s="31"/>
      <c r="B479" s="8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12.75">
      <c r="A480" s="31"/>
      <c r="B480" s="8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12.75">
      <c r="A481" s="31"/>
      <c r="B481" s="8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12.75">
      <c r="A482" s="31"/>
      <c r="B482" s="8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12.75">
      <c r="A483" s="31"/>
      <c r="B483" s="8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12.75">
      <c r="A484" s="31"/>
      <c r="B484" s="8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12.75">
      <c r="A485" s="31"/>
      <c r="B485" s="8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12.75">
      <c r="A486" s="31"/>
      <c r="B486" s="8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12.75">
      <c r="A487" s="31"/>
      <c r="B487" s="8"/>
      <c r="C487" s="4"/>
      <c r="D487" s="4"/>
      <c r="E487" s="4"/>
      <c r="F487" s="4"/>
      <c r="G487" s="4"/>
      <c r="H487" s="4"/>
      <c r="I487" s="4"/>
      <c r="J487" s="4"/>
      <c r="K487" s="4"/>
    </row>
    <row r="488" spans="1:11" ht="12.75">
      <c r="A488" s="31"/>
      <c r="B488" s="8"/>
      <c r="C488" s="4"/>
      <c r="D488" s="4"/>
      <c r="E488" s="4"/>
      <c r="F488" s="4"/>
      <c r="G488" s="4"/>
      <c r="H488" s="4"/>
      <c r="I488" s="4"/>
      <c r="J488" s="4"/>
      <c r="K488" s="4"/>
    </row>
    <row r="489" spans="1:11" ht="12.75">
      <c r="A489" s="31"/>
      <c r="B489" s="8"/>
      <c r="C489" s="4"/>
      <c r="D489" s="4"/>
      <c r="E489" s="4"/>
      <c r="F489" s="4"/>
      <c r="G489" s="4"/>
      <c r="H489" s="4"/>
      <c r="I489" s="4"/>
      <c r="J489" s="4"/>
      <c r="K489" s="4"/>
    </row>
    <row r="490" spans="1:11" ht="12.75">
      <c r="A490" s="31"/>
      <c r="B490" s="8"/>
      <c r="C490" s="4"/>
      <c r="D490" s="4"/>
      <c r="E490" s="4"/>
      <c r="F490" s="4"/>
      <c r="G490" s="4"/>
      <c r="H490" s="4"/>
      <c r="I490" s="4"/>
      <c r="J490" s="4"/>
      <c r="K490" s="4"/>
    </row>
    <row r="491" spans="1:11" ht="12.75">
      <c r="A491" s="31"/>
      <c r="B491" s="8"/>
      <c r="C491" s="4"/>
      <c r="D491" s="4"/>
      <c r="E491" s="4"/>
      <c r="F491" s="4"/>
      <c r="G491" s="4"/>
      <c r="H491" s="4"/>
      <c r="I491" s="4"/>
      <c r="J491" s="4"/>
      <c r="K491" s="4"/>
    </row>
    <row r="492" spans="1:11" ht="12.75">
      <c r="A492" s="31"/>
      <c r="B492" s="8"/>
      <c r="C492" s="4"/>
      <c r="D492" s="4"/>
      <c r="E492" s="4"/>
      <c r="F492" s="4"/>
      <c r="G492" s="4"/>
      <c r="H492" s="4"/>
      <c r="I492" s="4"/>
      <c r="J492" s="4"/>
      <c r="K492" s="4"/>
    </row>
    <row r="493" spans="1:11" ht="12.75">
      <c r="A493" s="31"/>
      <c r="B493" s="8"/>
      <c r="C493" s="4"/>
      <c r="D493" s="4"/>
      <c r="E493" s="4"/>
      <c r="F493" s="4"/>
      <c r="G493" s="4"/>
      <c r="H493" s="4"/>
      <c r="I493" s="4"/>
      <c r="J493" s="4"/>
      <c r="K493" s="4"/>
    </row>
    <row r="494" spans="1:11" ht="12.75">
      <c r="A494" s="31"/>
      <c r="B494" s="8"/>
      <c r="C494" s="4"/>
      <c r="D494" s="4"/>
      <c r="E494" s="4"/>
      <c r="F494" s="4"/>
      <c r="G494" s="4"/>
      <c r="H494" s="4"/>
      <c r="I494" s="4"/>
      <c r="J494" s="4"/>
      <c r="K494" s="4"/>
    </row>
    <row r="495" spans="1:11" ht="12.75">
      <c r="A495" s="31"/>
      <c r="B495" s="8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12.75">
      <c r="A496" s="31"/>
      <c r="B496" s="8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12.75">
      <c r="A497" s="31"/>
      <c r="B497" s="8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12.75">
      <c r="A498" s="31"/>
      <c r="B498" s="8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12.75">
      <c r="A499" s="31"/>
      <c r="B499" s="8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12.75">
      <c r="A500" s="31"/>
      <c r="B500" s="8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12.75">
      <c r="A501" s="31"/>
      <c r="B501" s="8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12.75">
      <c r="A502" s="31"/>
      <c r="B502" s="8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12.75">
      <c r="A503" s="31"/>
      <c r="B503" s="8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12.75">
      <c r="A504" s="31"/>
      <c r="B504" s="8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12.75">
      <c r="A505" s="31"/>
      <c r="B505" s="8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12.75">
      <c r="A506" s="31"/>
      <c r="B506" s="8"/>
      <c r="C506" s="4"/>
      <c r="D506" s="4"/>
      <c r="E506" s="4"/>
      <c r="F506" s="4"/>
      <c r="G506" s="4"/>
      <c r="H506" s="4"/>
      <c r="I506" s="4"/>
      <c r="J506" s="4"/>
      <c r="K506" s="4"/>
    </row>
  </sheetData>
  <sheetProtection/>
  <mergeCells count="1">
    <mergeCell ref="A1:K1"/>
  </mergeCells>
  <printOptions horizontalCentered="1"/>
  <pageMargins left="0.1968503937007874" right="0.1968503937007874" top="0.4330708661417323" bottom="0.3937007874015748" header="0.31496062992125984" footer="0.1968503937007874"/>
  <pageSetup firstPageNumber="4" useFirstPageNumber="1" horizontalDpi="300" verticalDpi="300" orientation="landscape" paperSize="9" scale="90" r:id="rId1"/>
  <headerFooter alignWithMargins="0">
    <oddFooter>&amp;R&amp;P</oddFooter>
  </headerFooter>
  <rowBreaks count="1" manualBreakCount="1">
    <brk id="63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" style="59" hidden="1" customWidth="1"/>
    <col min="2" max="2" width="12.7109375" style="59" customWidth="1"/>
    <col min="3" max="3" width="54.7109375" style="71" customWidth="1"/>
    <col min="4" max="6" width="14.7109375" style="72" customWidth="1"/>
    <col min="7" max="7" width="9.140625" style="59" customWidth="1"/>
    <col min="8" max="8" width="11.57421875" style="71" bestFit="1" customWidth="1"/>
    <col min="9" max="11" width="9.140625" style="59" customWidth="1"/>
    <col min="12" max="12" width="13.8515625" style="59" bestFit="1" customWidth="1"/>
    <col min="13" max="16384" width="9.140625" style="59" customWidth="1"/>
  </cols>
  <sheetData>
    <row r="1" spans="3:6" ht="12.75" thickBot="1">
      <c r="C1" s="219"/>
      <c r="D1" s="220"/>
      <c r="E1" s="220"/>
      <c r="F1" s="220"/>
    </row>
    <row r="2" spans="1:6" ht="39" thickBot="1">
      <c r="A2" s="59" t="s">
        <v>40</v>
      </c>
      <c r="B2" s="60" t="s">
        <v>41</v>
      </c>
      <c r="C2" s="61" t="s">
        <v>8</v>
      </c>
      <c r="D2" s="60" t="s">
        <v>331</v>
      </c>
      <c r="E2" s="166" t="s">
        <v>321</v>
      </c>
      <c r="F2" s="60" t="s">
        <v>332</v>
      </c>
    </row>
    <row r="3" spans="1:10" ht="12.75">
      <c r="A3" s="59">
        <f>LEN(B3)</f>
        <v>1</v>
      </c>
      <c r="B3" s="62" t="s">
        <v>42</v>
      </c>
      <c r="C3" s="63" t="s">
        <v>43</v>
      </c>
      <c r="D3" s="64">
        <f>D4+D14+D47+D55+D59</f>
        <v>3655126.8400000003</v>
      </c>
      <c r="E3" s="64">
        <f>E4+E14+E47+E55+E59</f>
        <v>33676.799999999996</v>
      </c>
      <c r="F3" s="64">
        <f>F4+F14+F47+F55+F59</f>
        <v>3688803.64</v>
      </c>
      <c r="H3" s="188"/>
      <c r="J3" s="187"/>
    </row>
    <row r="4" spans="1:10" ht="12.75">
      <c r="A4" s="59">
        <f aca="true" t="shared" si="0" ref="A4:A67">LEN(B4)</f>
        <v>2</v>
      </c>
      <c r="B4" s="62" t="s">
        <v>44</v>
      </c>
      <c r="C4" s="63" t="s">
        <v>10</v>
      </c>
      <c r="D4" s="64">
        <f>+D5+D9+D11</f>
        <v>3241441.5700000003</v>
      </c>
      <c r="E4" s="64">
        <f>E5+E9+E11</f>
        <v>0</v>
      </c>
      <c r="F4" s="64">
        <f>+F5+F9+F11</f>
        <v>3241441.5700000003</v>
      </c>
      <c r="H4" s="188"/>
      <c r="J4" s="187"/>
    </row>
    <row r="5" spans="1:10" ht="12">
      <c r="A5" s="59">
        <f t="shared" si="0"/>
        <v>3</v>
      </c>
      <c r="B5" s="65" t="s">
        <v>45</v>
      </c>
      <c r="C5" s="66" t="s">
        <v>11</v>
      </c>
      <c r="D5" s="67">
        <f>D6+D7+D8</f>
        <v>2678558.87</v>
      </c>
      <c r="E5" s="67">
        <f>SUM(E6:E8)</f>
        <v>0</v>
      </c>
      <c r="F5" s="67">
        <f>F6+F7+F8</f>
        <v>2678558.87</v>
      </c>
      <c r="H5" s="188"/>
      <c r="J5" s="187"/>
    </row>
    <row r="6" spans="1:12" ht="22.5">
      <c r="A6" s="59">
        <f t="shared" si="0"/>
        <v>4</v>
      </c>
      <c r="B6" s="68" t="s">
        <v>46</v>
      </c>
      <c r="C6" s="69" t="s">
        <v>47</v>
      </c>
      <c r="D6" s="70">
        <v>2610903.87</v>
      </c>
      <c r="E6" s="70">
        <f>F6-D6</f>
        <v>0</v>
      </c>
      <c r="F6" s="70">
        <v>2610903.87</v>
      </c>
      <c r="H6" s="188"/>
      <c r="J6" s="187"/>
      <c r="L6" s="186"/>
    </row>
    <row r="7" spans="1:12" ht="22.5">
      <c r="A7" s="59">
        <f t="shared" si="0"/>
        <v>4</v>
      </c>
      <c r="B7" s="68" t="s">
        <v>48</v>
      </c>
      <c r="C7" s="69" t="s">
        <v>49</v>
      </c>
      <c r="D7" s="70">
        <v>67655</v>
      </c>
      <c r="E7" s="70">
        <f>F7-D7</f>
        <v>0</v>
      </c>
      <c r="F7" s="70">
        <v>67655</v>
      </c>
      <c r="H7" s="188"/>
      <c r="J7" s="187"/>
      <c r="L7" s="186"/>
    </row>
    <row r="8" spans="1:12" ht="22.5">
      <c r="A8" s="59">
        <f t="shared" si="0"/>
        <v>4</v>
      </c>
      <c r="B8" s="68" t="s">
        <v>50</v>
      </c>
      <c r="C8" s="69" t="s">
        <v>51</v>
      </c>
      <c r="D8" s="70">
        <v>0</v>
      </c>
      <c r="E8" s="70">
        <f>F8-D8</f>
        <v>0</v>
      </c>
      <c r="F8" s="70">
        <v>0</v>
      </c>
      <c r="H8" s="188"/>
      <c r="J8" s="187"/>
      <c r="L8" s="186"/>
    </row>
    <row r="9" spans="1:12" ht="12">
      <c r="A9" s="59">
        <f t="shared" si="0"/>
        <v>3</v>
      </c>
      <c r="B9" s="65">
        <v>312</v>
      </c>
      <c r="C9" s="66" t="s">
        <v>12</v>
      </c>
      <c r="D9" s="67">
        <f>D10</f>
        <v>102170.58</v>
      </c>
      <c r="E9" s="67">
        <f>SUM(E10)</f>
        <v>0</v>
      </c>
      <c r="F9" s="67">
        <f>F10</f>
        <v>102170.58</v>
      </c>
      <c r="H9" s="188"/>
      <c r="J9" s="187"/>
      <c r="L9" s="186"/>
    </row>
    <row r="10" spans="1:12" ht="22.5">
      <c r="A10" s="59">
        <f t="shared" si="0"/>
        <v>4</v>
      </c>
      <c r="B10" s="68" t="s">
        <v>52</v>
      </c>
      <c r="C10" s="69" t="s">
        <v>12</v>
      </c>
      <c r="D10" s="70">
        <v>102170.58</v>
      </c>
      <c r="E10" s="70">
        <f>SUM(E12:E13)</f>
        <v>0</v>
      </c>
      <c r="F10" s="70">
        <f>D10</f>
        <v>102170.58</v>
      </c>
      <c r="H10" s="188"/>
      <c r="J10" s="187"/>
      <c r="L10" s="186"/>
    </row>
    <row r="11" spans="1:12" ht="12">
      <c r="A11" s="59">
        <f t="shared" si="0"/>
        <v>3</v>
      </c>
      <c r="B11" s="65">
        <v>313</v>
      </c>
      <c r="C11" s="66" t="s">
        <v>13</v>
      </c>
      <c r="D11" s="67">
        <f>D12+D13</f>
        <v>460712.12</v>
      </c>
      <c r="E11" s="67">
        <f>E12+E13</f>
        <v>0</v>
      </c>
      <c r="F11" s="67">
        <f>F12+F13</f>
        <v>460712.12</v>
      </c>
      <c r="H11" s="188"/>
      <c r="J11" s="187"/>
      <c r="L11" s="186"/>
    </row>
    <row r="12" spans="1:12" ht="22.5">
      <c r="A12" s="59">
        <f t="shared" si="0"/>
        <v>4</v>
      </c>
      <c r="B12" s="68" t="s">
        <v>53</v>
      </c>
      <c r="C12" s="69" t="s">
        <v>54</v>
      </c>
      <c r="D12" s="70">
        <v>415176.62</v>
      </c>
      <c r="E12" s="70">
        <f>F12-D12</f>
        <v>0</v>
      </c>
      <c r="F12" s="70">
        <v>415176.62</v>
      </c>
      <c r="H12" s="188"/>
      <c r="J12" s="187"/>
      <c r="L12" s="186"/>
    </row>
    <row r="13" spans="1:12" ht="22.5">
      <c r="A13" s="59">
        <f t="shared" si="0"/>
        <v>4</v>
      </c>
      <c r="B13" s="68" t="s">
        <v>55</v>
      </c>
      <c r="C13" s="69" t="s">
        <v>56</v>
      </c>
      <c r="D13" s="70">
        <v>45535.5</v>
      </c>
      <c r="E13" s="70">
        <f>F13-D13</f>
        <v>0</v>
      </c>
      <c r="F13" s="70">
        <v>45535.5</v>
      </c>
      <c r="H13" s="188"/>
      <c r="J13" s="187"/>
      <c r="L13" s="186"/>
    </row>
    <row r="14" spans="1:12" ht="12.75">
      <c r="A14" s="59">
        <f t="shared" si="0"/>
        <v>2</v>
      </c>
      <c r="B14" s="62" t="s">
        <v>57</v>
      </c>
      <c r="C14" s="63" t="s">
        <v>14</v>
      </c>
      <c r="D14" s="64">
        <f>D15+D20+D27+D37+D39</f>
        <v>412585.27</v>
      </c>
      <c r="E14" s="64">
        <f>E15+E20+E27+E37+E39</f>
        <v>33726.799999999996</v>
      </c>
      <c r="F14" s="64">
        <f>F15+F20+F27+F37+F39</f>
        <v>446312.07</v>
      </c>
      <c r="H14" s="188"/>
      <c r="J14" s="187"/>
      <c r="L14" s="186"/>
    </row>
    <row r="15" spans="1:12" ht="12">
      <c r="A15" s="59">
        <f t="shared" si="0"/>
        <v>3</v>
      </c>
      <c r="B15" s="65" t="s">
        <v>58</v>
      </c>
      <c r="C15" s="66" t="s">
        <v>15</v>
      </c>
      <c r="D15" s="67">
        <f>SUM(D16:D19)</f>
        <v>124527.04000000001</v>
      </c>
      <c r="E15" s="67">
        <f>SUM(E16:E19)</f>
        <v>3462.0200000000004</v>
      </c>
      <c r="F15" s="67">
        <f>SUM(F16:F19)</f>
        <v>127989.06</v>
      </c>
      <c r="H15" s="188"/>
      <c r="J15" s="187"/>
      <c r="L15" s="186"/>
    </row>
    <row r="16" spans="1:12" ht="22.5">
      <c r="A16" s="59">
        <f t="shared" si="0"/>
        <v>4</v>
      </c>
      <c r="B16" s="68" t="s">
        <v>59</v>
      </c>
      <c r="C16" s="69" t="s">
        <v>60</v>
      </c>
      <c r="D16" s="70">
        <f>21044.04+1020</f>
        <v>22064.04</v>
      </c>
      <c r="E16" s="70">
        <f>F16-D16</f>
        <v>9638.02</v>
      </c>
      <c r="F16" s="70">
        <f>30597.06+1105</f>
        <v>31702.06</v>
      </c>
      <c r="H16" s="188"/>
      <c r="J16" s="187"/>
      <c r="L16" s="186"/>
    </row>
    <row r="17" spans="1:12" ht="22.5">
      <c r="A17" s="59">
        <f t="shared" si="0"/>
        <v>4</v>
      </c>
      <c r="B17" s="68" t="s">
        <v>61</v>
      </c>
      <c r="C17" s="69" t="s">
        <v>62</v>
      </c>
      <c r="D17" s="70">
        <v>96000</v>
      </c>
      <c r="E17" s="70">
        <f>F17-D17</f>
        <v>-7000</v>
      </c>
      <c r="F17" s="70">
        <v>89000</v>
      </c>
      <c r="H17" s="188"/>
      <c r="J17" s="187"/>
      <c r="L17" s="186"/>
    </row>
    <row r="18" spans="1:12" ht="22.5">
      <c r="A18" s="59">
        <f t="shared" si="0"/>
        <v>4</v>
      </c>
      <c r="B18" s="68" t="s">
        <v>63</v>
      </c>
      <c r="C18" s="69" t="s">
        <v>64</v>
      </c>
      <c r="D18" s="70">
        <v>5463</v>
      </c>
      <c r="E18" s="70">
        <f>F18-D18</f>
        <v>1224</v>
      </c>
      <c r="F18" s="70">
        <v>6687</v>
      </c>
      <c r="H18" s="188"/>
      <c r="J18" s="187"/>
      <c r="L18" s="186"/>
    </row>
    <row r="19" spans="1:12" ht="22.5">
      <c r="A19" s="59">
        <f t="shared" si="0"/>
        <v>4</v>
      </c>
      <c r="B19" s="68" t="s">
        <v>65</v>
      </c>
      <c r="C19" s="69" t="s">
        <v>66</v>
      </c>
      <c r="D19" s="70">
        <v>1000</v>
      </c>
      <c r="E19" s="70">
        <f>F19-D19</f>
        <v>-400</v>
      </c>
      <c r="F19" s="70">
        <v>600</v>
      </c>
      <c r="H19" s="188"/>
      <c r="J19" s="187"/>
      <c r="L19" s="186"/>
    </row>
    <row r="20" spans="1:12" ht="12">
      <c r="A20" s="59">
        <f t="shared" si="0"/>
        <v>3</v>
      </c>
      <c r="B20" s="65" t="s">
        <v>67</v>
      </c>
      <c r="C20" s="66" t="s">
        <v>16</v>
      </c>
      <c r="D20" s="67">
        <f>SUM(D21:D26)</f>
        <v>108139.55</v>
      </c>
      <c r="E20" s="67">
        <f>SUM(E21:E26)</f>
        <v>4996.649999999998</v>
      </c>
      <c r="F20" s="67">
        <f>SUM(F21:F26)</f>
        <v>113136.2</v>
      </c>
      <c r="H20" s="188"/>
      <c r="J20" s="187"/>
      <c r="L20" s="186"/>
    </row>
    <row r="21" spans="1:12" ht="22.5">
      <c r="A21" s="59">
        <f t="shared" si="0"/>
        <v>4</v>
      </c>
      <c r="B21" s="68" t="s">
        <v>68</v>
      </c>
      <c r="C21" s="69" t="s">
        <v>69</v>
      </c>
      <c r="D21" s="70">
        <f>38780.92+135</f>
        <v>38915.92</v>
      </c>
      <c r="E21" s="70">
        <f aca="true" t="shared" si="1" ref="E21:E26">F21-D21</f>
        <v>3042.4199999999983</v>
      </c>
      <c r="F21" s="70">
        <f>41823.34+135</f>
        <v>41958.34</v>
      </c>
      <c r="H21" s="188"/>
      <c r="J21" s="187"/>
      <c r="L21" s="186"/>
    </row>
    <row r="22" spans="1:12" ht="22.5">
      <c r="A22" s="59">
        <f t="shared" si="0"/>
        <v>4</v>
      </c>
      <c r="B22" s="68" t="s">
        <v>70</v>
      </c>
      <c r="C22" s="69" t="s">
        <v>71</v>
      </c>
      <c r="D22" s="70">
        <f>8063.77+705</f>
        <v>8768.77</v>
      </c>
      <c r="E22" s="70">
        <f t="shared" si="1"/>
        <v>201.32999999999993</v>
      </c>
      <c r="F22" s="70">
        <f>764.22+577.56+7628.32</f>
        <v>8970.1</v>
      </c>
      <c r="H22" s="188"/>
      <c r="J22" s="187"/>
      <c r="L22" s="186"/>
    </row>
    <row r="23" spans="1:12" ht="22.5">
      <c r="A23" s="59">
        <f t="shared" si="0"/>
        <v>4</v>
      </c>
      <c r="B23" s="68" t="s">
        <v>72</v>
      </c>
      <c r="C23" s="69" t="s">
        <v>73</v>
      </c>
      <c r="D23" s="70">
        <v>41000</v>
      </c>
      <c r="E23" s="70">
        <f t="shared" si="1"/>
        <v>-600</v>
      </c>
      <c r="F23" s="70">
        <v>40400</v>
      </c>
      <c r="H23" s="188"/>
      <c r="J23" s="187"/>
      <c r="L23" s="186"/>
    </row>
    <row r="24" spans="1:12" ht="22.5">
      <c r="A24" s="59">
        <f t="shared" si="0"/>
        <v>4</v>
      </c>
      <c r="B24" s="68" t="s">
        <v>74</v>
      </c>
      <c r="C24" s="69" t="s">
        <v>75</v>
      </c>
      <c r="D24" s="70">
        <v>10000</v>
      </c>
      <c r="E24" s="70">
        <f t="shared" si="1"/>
        <v>-104.10000000000036</v>
      </c>
      <c r="F24" s="70">
        <v>9895.9</v>
      </c>
      <c r="H24" s="188"/>
      <c r="J24" s="187"/>
      <c r="L24" s="186"/>
    </row>
    <row r="25" spans="1:12" ht="22.5">
      <c r="A25" s="59">
        <f t="shared" si="0"/>
        <v>4</v>
      </c>
      <c r="B25" s="68" t="s">
        <v>76</v>
      </c>
      <c r="C25" s="69" t="s">
        <v>77</v>
      </c>
      <c r="D25" s="70">
        <v>6000</v>
      </c>
      <c r="E25" s="70">
        <f t="shared" si="1"/>
        <v>2457</v>
      </c>
      <c r="F25" s="70">
        <v>8457</v>
      </c>
      <c r="H25" s="188"/>
      <c r="J25" s="187"/>
      <c r="L25" s="186"/>
    </row>
    <row r="26" spans="1:12" ht="22.5">
      <c r="A26" s="59">
        <f t="shared" si="0"/>
        <v>4</v>
      </c>
      <c r="B26" s="68" t="s">
        <v>78</v>
      </c>
      <c r="C26" s="69" t="s">
        <v>79</v>
      </c>
      <c r="D26" s="70">
        <v>3454.86</v>
      </c>
      <c r="E26" s="70">
        <f t="shared" si="1"/>
        <v>0</v>
      </c>
      <c r="F26" s="70">
        <v>3454.86</v>
      </c>
      <c r="H26" s="188"/>
      <c r="J26" s="187"/>
      <c r="L26" s="186"/>
    </row>
    <row r="27" spans="1:12" ht="12">
      <c r="A27" s="59">
        <f t="shared" si="0"/>
        <v>3</v>
      </c>
      <c r="B27" s="65" t="s">
        <v>80</v>
      </c>
      <c r="C27" s="66" t="s">
        <v>17</v>
      </c>
      <c r="D27" s="67">
        <f>SUM(D28:D36)</f>
        <v>148577.58000000002</v>
      </c>
      <c r="E27" s="67">
        <f>SUM(E28:E36)</f>
        <v>18560.399999999994</v>
      </c>
      <c r="F27" s="67">
        <f>SUM(F28:F36)</f>
        <v>167137.98</v>
      </c>
      <c r="H27" s="188"/>
      <c r="J27" s="187"/>
      <c r="L27" s="186"/>
    </row>
    <row r="28" spans="1:12" ht="22.5">
      <c r="A28" s="59">
        <f t="shared" si="0"/>
        <v>4</v>
      </c>
      <c r="B28" s="68" t="s">
        <v>81</v>
      </c>
      <c r="C28" s="69" t="s">
        <v>82</v>
      </c>
      <c r="D28" s="70">
        <f>22598.9+8600</f>
        <v>31198.9</v>
      </c>
      <c r="E28" s="70">
        <f aca="true" t="shared" si="2" ref="E28:E36">F28-D28</f>
        <v>15116.729999999996</v>
      </c>
      <c r="F28" s="70">
        <f>41800.63+4515</f>
        <v>46315.63</v>
      </c>
      <c r="H28" s="188"/>
      <c r="J28" s="187"/>
      <c r="L28" s="186"/>
    </row>
    <row r="29" spans="1:12" ht="22.5">
      <c r="A29" s="59">
        <f t="shared" si="0"/>
        <v>4</v>
      </c>
      <c r="B29" s="68" t="s">
        <v>83</v>
      </c>
      <c r="C29" s="69" t="s">
        <v>84</v>
      </c>
      <c r="D29" s="70">
        <v>15000</v>
      </c>
      <c r="E29" s="70">
        <f t="shared" si="2"/>
        <v>-8000</v>
      </c>
      <c r="F29" s="70">
        <v>7000</v>
      </c>
      <c r="H29" s="188"/>
      <c r="J29" s="187"/>
      <c r="L29" s="186"/>
    </row>
    <row r="30" spans="1:12" ht="22.5">
      <c r="A30" s="59">
        <f t="shared" si="0"/>
        <v>4</v>
      </c>
      <c r="B30" s="68" t="s">
        <v>85</v>
      </c>
      <c r="C30" s="69" t="s">
        <v>86</v>
      </c>
      <c r="D30" s="70">
        <v>400</v>
      </c>
      <c r="E30" s="70">
        <f t="shared" si="2"/>
        <v>-400</v>
      </c>
      <c r="F30" s="70">
        <v>0</v>
      </c>
      <c r="H30" s="188"/>
      <c r="J30" s="187"/>
      <c r="L30" s="186"/>
    </row>
    <row r="31" spans="1:12" ht="22.5">
      <c r="A31" s="59">
        <f t="shared" si="0"/>
        <v>4</v>
      </c>
      <c r="B31" s="68" t="s">
        <v>87</v>
      </c>
      <c r="C31" s="69" t="s">
        <v>88</v>
      </c>
      <c r="D31" s="70">
        <v>21936.76</v>
      </c>
      <c r="E31" s="70">
        <f t="shared" si="2"/>
        <v>-1000</v>
      </c>
      <c r="F31" s="70">
        <v>20936.76</v>
      </c>
      <c r="H31" s="188"/>
      <c r="J31" s="187"/>
      <c r="L31" s="186"/>
    </row>
    <row r="32" spans="1:12" ht="22.5">
      <c r="A32" s="59">
        <f t="shared" si="0"/>
        <v>4</v>
      </c>
      <c r="B32" s="68" t="s">
        <v>89</v>
      </c>
      <c r="C32" s="69" t="s">
        <v>90</v>
      </c>
      <c r="D32" s="70">
        <v>33000</v>
      </c>
      <c r="E32" s="70">
        <f t="shared" si="2"/>
        <v>0</v>
      </c>
      <c r="F32" s="70">
        <v>33000</v>
      </c>
      <c r="H32" s="188"/>
      <c r="J32" s="187"/>
      <c r="L32" s="186"/>
    </row>
    <row r="33" spans="1:12" ht="22.5">
      <c r="A33" s="59">
        <f t="shared" si="0"/>
        <v>4</v>
      </c>
      <c r="B33" s="68" t="s">
        <v>91</v>
      </c>
      <c r="C33" s="69" t="s">
        <v>92</v>
      </c>
      <c r="D33" s="70">
        <v>5773</v>
      </c>
      <c r="E33" s="70">
        <f t="shared" si="2"/>
        <v>-438</v>
      </c>
      <c r="F33" s="70">
        <v>5335</v>
      </c>
      <c r="H33" s="188"/>
      <c r="J33" s="187"/>
      <c r="L33" s="186"/>
    </row>
    <row r="34" spans="1:12" ht="22.5">
      <c r="A34" s="59">
        <f t="shared" si="0"/>
        <v>4</v>
      </c>
      <c r="B34" s="68" t="s">
        <v>93</v>
      </c>
      <c r="C34" s="69" t="s">
        <v>94</v>
      </c>
      <c r="D34" s="70">
        <f>11500+2880</f>
        <v>14380</v>
      </c>
      <c r="E34" s="70">
        <f t="shared" si="2"/>
        <v>9254.05</v>
      </c>
      <c r="F34" s="70">
        <f>20754.05+2880</f>
        <v>23634.05</v>
      </c>
      <c r="H34" s="188"/>
      <c r="J34" s="187"/>
      <c r="L34" s="186"/>
    </row>
    <row r="35" spans="1:12" ht="22.5">
      <c r="A35" s="59">
        <f t="shared" si="0"/>
        <v>4</v>
      </c>
      <c r="B35" s="68" t="s">
        <v>95</v>
      </c>
      <c r="C35" s="69" t="s">
        <v>96</v>
      </c>
      <c r="D35" s="70">
        <v>13933.92</v>
      </c>
      <c r="E35" s="70">
        <f t="shared" si="2"/>
        <v>528.1200000000008</v>
      </c>
      <c r="F35" s="70">
        <v>14462.04</v>
      </c>
      <c r="H35" s="188"/>
      <c r="J35" s="187"/>
      <c r="L35" s="186"/>
    </row>
    <row r="36" spans="1:12" ht="22.5">
      <c r="A36" s="59">
        <f t="shared" si="0"/>
        <v>4</v>
      </c>
      <c r="B36" s="68" t="s">
        <v>97</v>
      </c>
      <c r="C36" s="69" t="s">
        <v>98</v>
      </c>
      <c r="D36" s="70">
        <f>9455+3500</f>
        <v>12955</v>
      </c>
      <c r="E36" s="70">
        <f t="shared" si="2"/>
        <v>3499.5</v>
      </c>
      <c r="F36" s="70">
        <f>12954.5+3500</f>
        <v>16454.5</v>
      </c>
      <c r="H36" s="188"/>
      <c r="J36" s="187"/>
      <c r="L36" s="186"/>
    </row>
    <row r="37" spans="1:12" ht="12">
      <c r="A37" s="59">
        <f t="shared" si="0"/>
        <v>3</v>
      </c>
      <c r="B37" s="65" t="s">
        <v>99</v>
      </c>
      <c r="C37" s="66" t="s">
        <v>100</v>
      </c>
      <c r="D37" s="67">
        <f>D38</f>
        <v>0</v>
      </c>
      <c r="E37" s="67">
        <f>E38</f>
        <v>760</v>
      </c>
      <c r="F37" s="67">
        <f>F38</f>
        <v>760</v>
      </c>
      <c r="H37" s="188"/>
      <c r="J37" s="187"/>
      <c r="L37" s="186"/>
    </row>
    <row r="38" spans="1:12" ht="22.5">
      <c r="A38" s="59">
        <f t="shared" si="0"/>
        <v>4</v>
      </c>
      <c r="B38" s="68" t="s">
        <v>101</v>
      </c>
      <c r="C38" s="69" t="s">
        <v>100</v>
      </c>
      <c r="D38" s="70">
        <v>0</v>
      </c>
      <c r="E38" s="70">
        <f>F38-D38</f>
        <v>760</v>
      </c>
      <c r="F38" s="70">
        <v>760</v>
      </c>
      <c r="H38" s="188"/>
      <c r="J38" s="187"/>
      <c r="L38" s="186"/>
    </row>
    <row r="39" spans="1:12" ht="12">
      <c r="A39" s="59">
        <f t="shared" si="0"/>
        <v>3</v>
      </c>
      <c r="B39" s="65" t="s">
        <v>102</v>
      </c>
      <c r="C39" s="66" t="s">
        <v>18</v>
      </c>
      <c r="D39" s="67">
        <f>SUM(D40:D46)</f>
        <v>31341.1</v>
      </c>
      <c r="E39" s="67">
        <f>SUM(E40:E46)</f>
        <v>5947.7300000000005</v>
      </c>
      <c r="F39" s="67">
        <f>SUM(F40:F46)</f>
        <v>37288.83</v>
      </c>
      <c r="H39" s="188"/>
      <c r="J39" s="187"/>
      <c r="L39" s="186"/>
    </row>
    <row r="40" spans="1:12" ht="22.5">
      <c r="A40" s="59">
        <f t="shared" si="0"/>
        <v>4</v>
      </c>
      <c r="B40" s="68" t="s">
        <v>103</v>
      </c>
      <c r="C40" s="69" t="s">
        <v>104</v>
      </c>
      <c r="D40" s="70">
        <v>2360.25</v>
      </c>
      <c r="E40" s="70">
        <f aca="true" t="shared" si="3" ref="E40:E46">F40-D40</f>
        <v>15.329999999999927</v>
      </c>
      <c r="F40" s="192">
        <v>2375.58</v>
      </c>
      <c r="H40" s="188"/>
      <c r="J40" s="187"/>
      <c r="L40" s="186"/>
    </row>
    <row r="41" spans="1:12" ht="22.5">
      <c r="A41" s="59">
        <f t="shared" si="0"/>
        <v>4</v>
      </c>
      <c r="B41" s="68" t="s">
        <v>105</v>
      </c>
      <c r="C41" s="69" t="s">
        <v>106</v>
      </c>
      <c r="D41" s="70">
        <v>1543.5</v>
      </c>
      <c r="E41" s="70">
        <f t="shared" si="3"/>
        <v>-273.5</v>
      </c>
      <c r="F41" s="70">
        <v>1270</v>
      </c>
      <c r="H41" s="188"/>
      <c r="J41" s="187"/>
      <c r="L41" s="186"/>
    </row>
    <row r="42" spans="1:12" ht="22.5">
      <c r="A42" s="59">
        <f t="shared" si="0"/>
        <v>4</v>
      </c>
      <c r="B42" s="68" t="s">
        <v>107</v>
      </c>
      <c r="C42" s="69" t="s">
        <v>108</v>
      </c>
      <c r="D42" s="70">
        <v>8120</v>
      </c>
      <c r="E42" s="70">
        <f t="shared" si="3"/>
        <v>670</v>
      </c>
      <c r="F42" s="70">
        <f>3790+5000</f>
        <v>8790</v>
      </c>
      <c r="H42" s="188"/>
      <c r="J42" s="187"/>
      <c r="L42" s="186"/>
    </row>
    <row r="43" spans="1:12" ht="22.5">
      <c r="A43" s="59">
        <f t="shared" si="0"/>
        <v>4</v>
      </c>
      <c r="B43" s="68" t="s">
        <v>109</v>
      </c>
      <c r="C43" s="69" t="s">
        <v>110</v>
      </c>
      <c r="D43" s="70">
        <v>250</v>
      </c>
      <c r="E43" s="70">
        <f t="shared" si="3"/>
        <v>0</v>
      </c>
      <c r="F43" s="70">
        <v>250</v>
      </c>
      <c r="H43" s="188"/>
      <c r="J43" s="187"/>
      <c r="L43" s="186"/>
    </row>
    <row r="44" spans="1:12" ht="22.5">
      <c r="A44" s="59">
        <f t="shared" si="0"/>
        <v>4</v>
      </c>
      <c r="B44" s="68" t="s">
        <v>111</v>
      </c>
      <c r="C44" s="69" t="s">
        <v>112</v>
      </c>
      <c r="D44" s="70">
        <v>12334.14</v>
      </c>
      <c r="E44" s="70">
        <f t="shared" si="3"/>
        <v>0</v>
      </c>
      <c r="F44" s="70">
        <v>12334.14</v>
      </c>
      <c r="H44" s="188"/>
      <c r="J44" s="187"/>
      <c r="L44" s="186"/>
    </row>
    <row r="45" spans="1:12" ht="22.5">
      <c r="A45" s="59">
        <f t="shared" si="0"/>
        <v>4</v>
      </c>
      <c r="B45" s="68" t="s">
        <v>113</v>
      </c>
      <c r="C45" s="69" t="s">
        <v>114</v>
      </c>
      <c r="D45" s="70">
        <v>0</v>
      </c>
      <c r="E45" s="70">
        <f t="shared" si="3"/>
        <v>0</v>
      </c>
      <c r="F45" s="70">
        <v>0</v>
      </c>
      <c r="H45" s="188"/>
      <c r="J45" s="187"/>
      <c r="L45" s="186"/>
    </row>
    <row r="46" spans="1:12" ht="22.5">
      <c r="A46" s="59">
        <f t="shared" si="0"/>
        <v>4</v>
      </c>
      <c r="B46" s="68" t="s">
        <v>115</v>
      </c>
      <c r="C46" s="69" t="s">
        <v>18</v>
      </c>
      <c r="D46" s="70">
        <f>5733.21+1000</f>
        <v>6733.21</v>
      </c>
      <c r="E46" s="70">
        <f t="shared" si="3"/>
        <v>5535.900000000001</v>
      </c>
      <c r="F46" s="70">
        <v>12269.11</v>
      </c>
      <c r="H46" s="188"/>
      <c r="J46" s="187"/>
      <c r="L46" s="186"/>
    </row>
    <row r="47" spans="1:12" ht="12.75">
      <c r="A47" s="59">
        <f t="shared" si="0"/>
        <v>2</v>
      </c>
      <c r="B47" s="62" t="s">
        <v>116</v>
      </c>
      <c r="C47" s="63" t="s">
        <v>117</v>
      </c>
      <c r="D47" s="64">
        <f>D48+D50</f>
        <v>1100</v>
      </c>
      <c r="E47" s="64">
        <f>E48+E50</f>
        <v>-50</v>
      </c>
      <c r="F47" s="64">
        <f>F48+F50</f>
        <v>1050</v>
      </c>
      <c r="H47" s="188"/>
      <c r="J47" s="187"/>
      <c r="L47" s="186"/>
    </row>
    <row r="48" spans="1:12" ht="12">
      <c r="A48" s="59">
        <f t="shared" si="0"/>
        <v>3</v>
      </c>
      <c r="B48" s="65" t="s">
        <v>118</v>
      </c>
      <c r="C48" s="66" t="s">
        <v>119</v>
      </c>
      <c r="D48" s="67">
        <f>SUM(D49)</f>
        <v>0</v>
      </c>
      <c r="E48" s="67">
        <f>SUM(E49)</f>
        <v>0</v>
      </c>
      <c r="F48" s="67">
        <f>SUM(F49)</f>
        <v>0</v>
      </c>
      <c r="H48" s="188"/>
      <c r="J48" s="187"/>
      <c r="L48" s="186"/>
    </row>
    <row r="49" spans="1:12" ht="22.5">
      <c r="A49" s="59">
        <f t="shared" si="0"/>
        <v>4</v>
      </c>
      <c r="B49" s="68" t="s">
        <v>120</v>
      </c>
      <c r="C49" s="69" t="s">
        <v>121</v>
      </c>
      <c r="D49" s="70">
        <v>0</v>
      </c>
      <c r="E49" s="70">
        <v>0</v>
      </c>
      <c r="F49" s="70">
        <v>0</v>
      </c>
      <c r="H49" s="188"/>
      <c r="J49" s="187"/>
      <c r="L49" s="186"/>
    </row>
    <row r="50" spans="1:12" ht="12">
      <c r="A50" s="59">
        <f t="shared" si="0"/>
        <v>3</v>
      </c>
      <c r="B50" s="65" t="s">
        <v>122</v>
      </c>
      <c r="C50" s="66" t="s">
        <v>19</v>
      </c>
      <c r="D50" s="67">
        <f>SUM(D51:D54)</f>
        <v>1100</v>
      </c>
      <c r="E50" s="67">
        <f>SUM(E51:E54)</f>
        <v>-50</v>
      </c>
      <c r="F50" s="67">
        <f>SUM(F51:F54)</f>
        <v>1050</v>
      </c>
      <c r="H50" s="188"/>
      <c r="J50" s="187"/>
      <c r="L50" s="186"/>
    </row>
    <row r="51" spans="1:12" ht="22.5">
      <c r="A51" s="59">
        <f t="shared" si="0"/>
        <v>4</v>
      </c>
      <c r="B51" s="68" t="s">
        <v>123</v>
      </c>
      <c r="C51" s="69" t="s">
        <v>124</v>
      </c>
      <c r="D51" s="70">
        <v>1100</v>
      </c>
      <c r="E51" s="70">
        <f>F51-D51</f>
        <v>-50</v>
      </c>
      <c r="F51" s="70">
        <v>1050</v>
      </c>
      <c r="H51" s="188"/>
      <c r="J51" s="187"/>
      <c r="L51" s="186"/>
    </row>
    <row r="52" spans="1:12" ht="22.5">
      <c r="A52" s="59">
        <f t="shared" si="0"/>
        <v>4</v>
      </c>
      <c r="B52" s="68" t="s">
        <v>125</v>
      </c>
      <c r="C52" s="69" t="s">
        <v>126</v>
      </c>
      <c r="D52" s="70">
        <v>0</v>
      </c>
      <c r="E52" s="70">
        <f>F52-D52</f>
        <v>0</v>
      </c>
      <c r="F52" s="70">
        <v>0</v>
      </c>
      <c r="H52" s="188"/>
      <c r="J52" s="187"/>
      <c r="L52" s="186"/>
    </row>
    <row r="53" spans="1:12" ht="22.5">
      <c r="A53" s="59">
        <f t="shared" si="0"/>
        <v>4</v>
      </c>
      <c r="B53" s="68" t="s">
        <v>127</v>
      </c>
      <c r="C53" s="69" t="s">
        <v>128</v>
      </c>
      <c r="D53" s="70">
        <v>0</v>
      </c>
      <c r="E53" s="70">
        <f>F53-D53</f>
        <v>0</v>
      </c>
      <c r="F53" s="70">
        <v>0</v>
      </c>
      <c r="H53" s="188"/>
      <c r="J53" s="187"/>
      <c r="L53" s="186"/>
    </row>
    <row r="54" spans="1:12" ht="22.5">
      <c r="A54" s="59">
        <f t="shared" si="0"/>
        <v>4</v>
      </c>
      <c r="B54" s="68" t="s">
        <v>129</v>
      </c>
      <c r="C54" s="69" t="s">
        <v>130</v>
      </c>
      <c r="D54" s="70">
        <v>0</v>
      </c>
      <c r="E54" s="70">
        <f>F54-D54</f>
        <v>0</v>
      </c>
      <c r="F54" s="70">
        <v>0</v>
      </c>
      <c r="H54" s="188"/>
      <c r="J54" s="187"/>
      <c r="L54" s="186"/>
    </row>
    <row r="55" spans="1:12" ht="25.5">
      <c r="A55" s="59">
        <f t="shared" si="0"/>
        <v>2</v>
      </c>
      <c r="B55" s="62" t="s">
        <v>131</v>
      </c>
      <c r="C55" s="63" t="s">
        <v>132</v>
      </c>
      <c r="D55" s="64">
        <f>D56</f>
        <v>0</v>
      </c>
      <c r="E55" s="64">
        <f>E56</f>
        <v>0</v>
      </c>
      <c r="F55" s="64">
        <f>F56</f>
        <v>0</v>
      </c>
      <c r="H55" s="188"/>
      <c r="J55" s="187"/>
      <c r="L55" s="186"/>
    </row>
    <row r="56" spans="1:12" ht="12">
      <c r="A56" s="59">
        <f t="shared" si="0"/>
        <v>3</v>
      </c>
      <c r="B56" s="65" t="s">
        <v>133</v>
      </c>
      <c r="C56" s="66" t="s">
        <v>134</v>
      </c>
      <c r="D56" s="67">
        <f>D57+D58</f>
        <v>0</v>
      </c>
      <c r="E56" s="67">
        <f>E57+E58</f>
        <v>0</v>
      </c>
      <c r="F56" s="67">
        <f>F57+F58</f>
        <v>0</v>
      </c>
      <c r="H56" s="188"/>
      <c r="J56" s="187"/>
      <c r="L56" s="186"/>
    </row>
    <row r="57" spans="1:12" ht="22.5">
      <c r="A57" s="59">
        <f t="shared" si="0"/>
        <v>4</v>
      </c>
      <c r="B57" s="68" t="s">
        <v>135</v>
      </c>
      <c r="C57" s="69" t="s">
        <v>136</v>
      </c>
      <c r="D57" s="70">
        <v>0</v>
      </c>
      <c r="E57" s="70">
        <v>0</v>
      </c>
      <c r="F57" s="70">
        <v>0</v>
      </c>
      <c r="H57" s="188"/>
      <c r="J57" s="187"/>
      <c r="L57" s="186"/>
    </row>
    <row r="58" spans="1:12" ht="22.5">
      <c r="A58" s="59">
        <f t="shared" si="0"/>
        <v>4</v>
      </c>
      <c r="B58" s="68" t="s">
        <v>137</v>
      </c>
      <c r="C58" s="69" t="s">
        <v>138</v>
      </c>
      <c r="D58" s="70">
        <v>0</v>
      </c>
      <c r="E58" s="70">
        <v>0</v>
      </c>
      <c r="F58" s="70">
        <v>0</v>
      </c>
      <c r="H58" s="188"/>
      <c r="J58" s="187"/>
      <c r="L58" s="186"/>
    </row>
    <row r="59" spans="1:12" ht="12.75">
      <c r="A59" s="59">
        <f t="shared" si="0"/>
        <v>2</v>
      </c>
      <c r="B59" s="62" t="s">
        <v>139</v>
      </c>
      <c r="C59" s="63" t="s">
        <v>140</v>
      </c>
      <c r="D59" s="64">
        <f>D60</f>
        <v>0</v>
      </c>
      <c r="E59" s="64">
        <f>E60</f>
        <v>0</v>
      </c>
      <c r="F59" s="64">
        <f>F60</f>
        <v>0</v>
      </c>
      <c r="H59" s="188"/>
      <c r="J59" s="187"/>
      <c r="L59" s="186"/>
    </row>
    <row r="60" spans="1:12" ht="12">
      <c r="A60" s="59">
        <f t="shared" si="0"/>
        <v>3</v>
      </c>
      <c r="B60" s="65">
        <v>383</v>
      </c>
      <c r="C60" s="66" t="s">
        <v>141</v>
      </c>
      <c r="D60" s="67">
        <f>D61+D62</f>
        <v>0</v>
      </c>
      <c r="E60" s="67">
        <f>E61+E62</f>
        <v>0</v>
      </c>
      <c r="F60" s="67">
        <f>F61+F62</f>
        <v>0</v>
      </c>
      <c r="H60" s="188"/>
      <c r="J60" s="187"/>
      <c r="L60" s="186"/>
    </row>
    <row r="61" spans="1:12" ht="12">
      <c r="A61" s="59">
        <f t="shared" si="0"/>
        <v>4</v>
      </c>
      <c r="B61" s="68">
        <v>3831</v>
      </c>
      <c r="C61" s="69" t="s">
        <v>142</v>
      </c>
      <c r="D61" s="70">
        <v>0</v>
      </c>
      <c r="E61" s="70">
        <v>0</v>
      </c>
      <c r="F61" s="70">
        <v>0</v>
      </c>
      <c r="H61" s="188"/>
      <c r="J61" s="187"/>
      <c r="L61" s="186"/>
    </row>
    <row r="62" spans="1:12" ht="12">
      <c r="A62" s="59">
        <f t="shared" si="0"/>
        <v>4</v>
      </c>
      <c r="B62" s="68">
        <v>3834</v>
      </c>
      <c r="C62" s="69" t="s">
        <v>143</v>
      </c>
      <c r="D62" s="70">
        <v>0</v>
      </c>
      <c r="E62" s="70">
        <v>0</v>
      </c>
      <c r="F62" s="70">
        <v>0</v>
      </c>
      <c r="H62" s="188"/>
      <c r="J62" s="187"/>
      <c r="L62" s="186"/>
    </row>
    <row r="63" spans="1:12" ht="12.75">
      <c r="A63" s="59">
        <f t="shared" si="0"/>
        <v>1</v>
      </c>
      <c r="B63" s="62" t="s">
        <v>144</v>
      </c>
      <c r="C63" s="63" t="s">
        <v>21</v>
      </c>
      <c r="D63" s="64">
        <f>D64+D70+D93+D96+D99</f>
        <v>13862.07</v>
      </c>
      <c r="E63" s="64">
        <f>E64+E70+E93+E96+E99</f>
        <v>14625</v>
      </c>
      <c r="F63" s="64">
        <f>F64+F70+F93+F96+F99</f>
        <v>28487.07</v>
      </c>
      <c r="H63" s="188"/>
      <c r="J63" s="187"/>
      <c r="L63" s="186"/>
    </row>
    <row r="64" spans="1:12" ht="12.75">
      <c r="A64" s="59">
        <f t="shared" si="0"/>
        <v>2</v>
      </c>
      <c r="B64" s="62" t="s">
        <v>145</v>
      </c>
      <c r="C64" s="63" t="s">
        <v>146</v>
      </c>
      <c r="D64" s="64">
        <f>D65+D67</f>
        <v>0</v>
      </c>
      <c r="E64" s="64">
        <f>E65+E67</f>
        <v>0</v>
      </c>
      <c r="F64" s="64">
        <f>F65+F67</f>
        <v>0</v>
      </c>
      <c r="H64" s="188"/>
      <c r="J64" s="187"/>
      <c r="L64" s="186"/>
    </row>
    <row r="65" spans="1:12" ht="12">
      <c r="A65" s="59">
        <f t="shared" si="0"/>
        <v>3</v>
      </c>
      <c r="B65" s="65" t="s">
        <v>147</v>
      </c>
      <c r="C65" s="66" t="s">
        <v>148</v>
      </c>
      <c r="D65" s="67">
        <f>D66</f>
        <v>0</v>
      </c>
      <c r="E65" s="67">
        <f>E66</f>
        <v>0</v>
      </c>
      <c r="F65" s="67">
        <f>F66</f>
        <v>0</v>
      </c>
      <c r="H65" s="188"/>
      <c r="J65" s="187"/>
      <c r="L65" s="186"/>
    </row>
    <row r="66" spans="1:12" ht="22.5">
      <c r="A66" s="59">
        <f t="shared" si="0"/>
        <v>4</v>
      </c>
      <c r="B66" s="68" t="s">
        <v>149</v>
      </c>
      <c r="C66" s="69" t="s">
        <v>150</v>
      </c>
      <c r="D66" s="70">
        <v>0</v>
      </c>
      <c r="E66" s="70">
        <v>0</v>
      </c>
      <c r="F66" s="70">
        <v>0</v>
      </c>
      <c r="H66" s="188"/>
      <c r="J66" s="187"/>
      <c r="L66" s="186"/>
    </row>
    <row r="67" spans="1:12" ht="12">
      <c r="A67" s="59">
        <f t="shared" si="0"/>
        <v>3</v>
      </c>
      <c r="B67" s="65" t="s">
        <v>151</v>
      </c>
      <c r="C67" s="66" t="s">
        <v>152</v>
      </c>
      <c r="D67" s="67">
        <f>D68+D69</f>
        <v>0</v>
      </c>
      <c r="E67" s="67">
        <f>E68+E69</f>
        <v>0</v>
      </c>
      <c r="F67" s="67">
        <f>F68+F69</f>
        <v>0</v>
      </c>
      <c r="H67" s="188"/>
      <c r="J67" s="187"/>
      <c r="L67" s="186"/>
    </row>
    <row r="68" spans="1:12" ht="22.5">
      <c r="A68" s="59">
        <f aca="true" t="shared" si="4" ref="A68:A110">LEN(B68)</f>
        <v>4</v>
      </c>
      <c r="B68" s="68" t="s">
        <v>153</v>
      </c>
      <c r="C68" s="69" t="s">
        <v>154</v>
      </c>
      <c r="D68" s="70">
        <v>0</v>
      </c>
      <c r="E68" s="70">
        <v>0</v>
      </c>
      <c r="F68" s="70">
        <v>0</v>
      </c>
      <c r="H68" s="188"/>
      <c r="J68" s="187"/>
      <c r="L68" s="186"/>
    </row>
    <row r="69" spans="1:12" ht="22.5">
      <c r="A69" s="59">
        <f t="shared" si="4"/>
        <v>4</v>
      </c>
      <c r="B69" s="68" t="s">
        <v>155</v>
      </c>
      <c r="C69" s="69" t="s">
        <v>156</v>
      </c>
      <c r="D69" s="70">
        <v>0</v>
      </c>
      <c r="E69" s="70">
        <v>0</v>
      </c>
      <c r="F69" s="70">
        <v>0</v>
      </c>
      <c r="H69" s="188"/>
      <c r="J69" s="187"/>
      <c r="L69" s="186"/>
    </row>
    <row r="70" spans="1:12" ht="12.75">
      <c r="A70" s="59">
        <f t="shared" si="4"/>
        <v>2</v>
      </c>
      <c r="B70" s="62" t="s">
        <v>157</v>
      </c>
      <c r="C70" s="63" t="s">
        <v>158</v>
      </c>
      <c r="D70" s="64">
        <f>D71+D73+D81+D83+D87+D89</f>
        <v>13862.07</v>
      </c>
      <c r="E70" s="64">
        <f>E71+E73+E81+E83+E87+E89</f>
        <v>14625</v>
      </c>
      <c r="F70" s="64">
        <f>F71+F73+F81+F83+F87+F89</f>
        <v>28487.07</v>
      </c>
      <c r="H70" s="188"/>
      <c r="J70" s="187"/>
      <c r="L70" s="186"/>
    </row>
    <row r="71" spans="1:12" ht="12">
      <c r="A71" s="59">
        <f t="shared" si="4"/>
        <v>3</v>
      </c>
      <c r="B71" s="65" t="s">
        <v>159</v>
      </c>
      <c r="C71" s="66" t="s">
        <v>160</v>
      </c>
      <c r="D71" s="67">
        <f>D72</f>
        <v>0</v>
      </c>
      <c r="E71" s="67">
        <f>E72</f>
        <v>0</v>
      </c>
      <c r="F71" s="67">
        <f>F72</f>
        <v>0</v>
      </c>
      <c r="H71" s="188"/>
      <c r="J71" s="187"/>
      <c r="L71" s="186"/>
    </row>
    <row r="72" spans="1:12" ht="22.5">
      <c r="A72" s="59">
        <f t="shared" si="4"/>
        <v>4</v>
      </c>
      <c r="B72" s="68" t="s">
        <v>161</v>
      </c>
      <c r="C72" s="69" t="s">
        <v>162</v>
      </c>
      <c r="D72" s="70">
        <v>0</v>
      </c>
      <c r="E72" s="70">
        <v>0</v>
      </c>
      <c r="F72" s="70">
        <v>0</v>
      </c>
      <c r="H72" s="188"/>
      <c r="J72" s="187"/>
      <c r="L72" s="186"/>
    </row>
    <row r="73" spans="1:12" ht="12">
      <c r="A73" s="59">
        <f t="shared" si="4"/>
        <v>3</v>
      </c>
      <c r="B73" s="65" t="s">
        <v>163</v>
      </c>
      <c r="C73" s="66" t="s">
        <v>20</v>
      </c>
      <c r="D73" s="67">
        <f>SUM(D74:D80)</f>
        <v>11800</v>
      </c>
      <c r="E73" s="67">
        <f>SUM(E74:E80)</f>
        <v>3125</v>
      </c>
      <c r="F73" s="67">
        <f>SUM(F74:F80)</f>
        <v>14925</v>
      </c>
      <c r="H73" s="188"/>
      <c r="J73" s="187"/>
      <c r="L73" s="186"/>
    </row>
    <row r="74" spans="1:12" ht="22.5">
      <c r="A74" s="59">
        <f t="shared" si="4"/>
        <v>4</v>
      </c>
      <c r="B74" s="68" t="s">
        <v>164</v>
      </c>
      <c r="C74" s="69" t="s">
        <v>165</v>
      </c>
      <c r="D74" s="70">
        <v>11800</v>
      </c>
      <c r="E74" s="70">
        <f aca="true" t="shared" si="5" ref="E74:E80">F74-D74</f>
        <v>-5000</v>
      </c>
      <c r="F74" s="70">
        <v>6800</v>
      </c>
      <c r="H74" s="188"/>
      <c r="J74" s="187"/>
      <c r="L74" s="186"/>
    </row>
    <row r="75" spans="1:12" ht="22.5">
      <c r="A75" s="59">
        <f t="shared" si="4"/>
        <v>4</v>
      </c>
      <c r="B75" s="68" t="s">
        <v>166</v>
      </c>
      <c r="C75" s="69" t="s">
        <v>167</v>
      </c>
      <c r="D75" s="70">
        <v>0</v>
      </c>
      <c r="E75" s="70">
        <f t="shared" si="5"/>
        <v>0</v>
      </c>
      <c r="F75" s="70">
        <v>0</v>
      </c>
      <c r="H75" s="188"/>
      <c r="J75" s="187"/>
      <c r="L75" s="186"/>
    </row>
    <row r="76" spans="1:12" ht="22.5">
      <c r="A76" s="59">
        <f t="shared" si="4"/>
        <v>4</v>
      </c>
      <c r="B76" s="68" t="s">
        <v>168</v>
      </c>
      <c r="C76" s="69" t="s">
        <v>169</v>
      </c>
      <c r="D76" s="70">
        <v>0</v>
      </c>
      <c r="E76" s="70">
        <f t="shared" si="5"/>
        <v>5000</v>
      </c>
      <c r="F76" s="70">
        <v>5000</v>
      </c>
      <c r="H76" s="188"/>
      <c r="J76" s="187"/>
      <c r="L76" s="186"/>
    </row>
    <row r="77" spans="1:12" ht="22.5">
      <c r="A77" s="59">
        <f t="shared" si="4"/>
        <v>4</v>
      </c>
      <c r="B77" s="68" t="s">
        <v>170</v>
      </c>
      <c r="C77" s="69" t="s">
        <v>171</v>
      </c>
      <c r="D77" s="70">
        <v>0</v>
      </c>
      <c r="E77" s="70">
        <f t="shared" si="5"/>
        <v>3125</v>
      </c>
      <c r="F77" s="70">
        <v>3125</v>
      </c>
      <c r="H77" s="188"/>
      <c r="J77" s="187"/>
      <c r="L77" s="186"/>
    </row>
    <row r="78" spans="1:12" ht="22.5">
      <c r="A78" s="59">
        <f t="shared" si="4"/>
        <v>4</v>
      </c>
      <c r="B78" s="68" t="s">
        <v>172</v>
      </c>
      <c r="C78" s="69" t="s">
        <v>173</v>
      </c>
      <c r="D78" s="70">
        <v>0</v>
      </c>
      <c r="E78" s="70">
        <f t="shared" si="5"/>
        <v>0</v>
      </c>
      <c r="F78" s="70">
        <v>0</v>
      </c>
      <c r="H78" s="188"/>
      <c r="J78" s="187"/>
      <c r="L78" s="186"/>
    </row>
    <row r="79" spans="1:12" ht="22.5">
      <c r="A79" s="59">
        <f t="shared" si="4"/>
        <v>4</v>
      </c>
      <c r="B79" s="68" t="s">
        <v>174</v>
      </c>
      <c r="C79" s="69" t="s">
        <v>175</v>
      </c>
      <c r="D79" s="70">
        <v>0</v>
      </c>
      <c r="E79" s="70">
        <f t="shared" si="5"/>
        <v>0</v>
      </c>
      <c r="F79" s="70">
        <v>0</v>
      </c>
      <c r="H79" s="188"/>
      <c r="J79" s="187"/>
      <c r="L79" s="186"/>
    </row>
    <row r="80" spans="1:12" ht="22.5">
      <c r="A80" s="59">
        <f t="shared" si="4"/>
        <v>4</v>
      </c>
      <c r="B80" s="68" t="s">
        <v>176</v>
      </c>
      <c r="C80" s="69" t="s">
        <v>177</v>
      </c>
      <c r="D80" s="70">
        <v>0</v>
      </c>
      <c r="E80" s="70">
        <f t="shared" si="5"/>
        <v>0</v>
      </c>
      <c r="F80" s="70">
        <v>0</v>
      </c>
      <c r="H80" s="188"/>
      <c r="J80" s="187"/>
      <c r="L80" s="186"/>
    </row>
    <row r="81" spans="1:12" ht="12">
      <c r="A81" s="59">
        <f t="shared" si="4"/>
        <v>3</v>
      </c>
      <c r="B81" s="65" t="s">
        <v>178</v>
      </c>
      <c r="C81" s="66" t="s">
        <v>28</v>
      </c>
      <c r="D81" s="67">
        <f>D82</f>
        <v>0</v>
      </c>
      <c r="E81" s="67">
        <f>E82</f>
        <v>0</v>
      </c>
      <c r="F81" s="67">
        <f>F82</f>
        <v>0</v>
      </c>
      <c r="H81" s="188"/>
      <c r="J81" s="187"/>
      <c r="L81" s="186"/>
    </row>
    <row r="82" spans="1:12" ht="22.5">
      <c r="A82" s="59">
        <f t="shared" si="4"/>
        <v>4</v>
      </c>
      <c r="B82" s="68" t="s">
        <v>179</v>
      </c>
      <c r="C82" s="69" t="s">
        <v>180</v>
      </c>
      <c r="D82" s="70">
        <v>0</v>
      </c>
      <c r="E82" s="70">
        <f>F82-D82</f>
        <v>0</v>
      </c>
      <c r="F82" s="70">
        <v>0</v>
      </c>
      <c r="H82" s="188"/>
      <c r="J82" s="187"/>
      <c r="L82" s="186"/>
    </row>
    <row r="83" spans="1:12" ht="12">
      <c r="A83" s="59">
        <f t="shared" si="4"/>
        <v>3</v>
      </c>
      <c r="B83" s="65" t="s">
        <v>181</v>
      </c>
      <c r="C83" s="66" t="s">
        <v>22</v>
      </c>
      <c r="D83" s="67">
        <f>SUM(D84:D86)</f>
        <v>2062.07</v>
      </c>
      <c r="E83" s="67">
        <f>SUM(E84:E86)</f>
        <v>7000</v>
      </c>
      <c r="F83" s="67">
        <f>SUM(F84:F86)</f>
        <v>9062.07</v>
      </c>
      <c r="H83" s="188"/>
      <c r="J83" s="187"/>
      <c r="L83" s="186"/>
    </row>
    <row r="84" spans="2:12" s="145" customFormat="1" ht="12">
      <c r="B84" s="68">
        <v>4241</v>
      </c>
      <c r="C84" s="69" t="s">
        <v>320</v>
      </c>
      <c r="D84" s="67">
        <v>2062.07</v>
      </c>
      <c r="E84" s="70">
        <f>F84-D84</f>
        <v>7000</v>
      </c>
      <c r="F84" s="67">
        <v>9062.07</v>
      </c>
      <c r="H84" s="188"/>
      <c r="J84" s="187"/>
      <c r="L84" s="186"/>
    </row>
    <row r="85" spans="1:12" ht="22.5">
      <c r="A85" s="59">
        <f t="shared" si="4"/>
        <v>4</v>
      </c>
      <c r="B85" s="68" t="s">
        <v>182</v>
      </c>
      <c r="C85" s="69" t="s">
        <v>183</v>
      </c>
      <c r="D85" s="70">
        <v>0</v>
      </c>
      <c r="E85" s="70">
        <f>F85-D85</f>
        <v>0</v>
      </c>
      <c r="F85" s="70">
        <v>0</v>
      </c>
      <c r="H85" s="188"/>
      <c r="J85" s="187"/>
      <c r="L85" s="186"/>
    </row>
    <row r="86" spans="1:12" ht="22.5">
      <c r="A86" s="59">
        <f t="shared" si="4"/>
        <v>4</v>
      </c>
      <c r="B86" s="68" t="s">
        <v>184</v>
      </c>
      <c r="C86" s="69" t="s">
        <v>185</v>
      </c>
      <c r="D86" s="70">
        <v>0</v>
      </c>
      <c r="E86" s="70">
        <f>F86-D86</f>
        <v>0</v>
      </c>
      <c r="F86" s="70">
        <v>0</v>
      </c>
      <c r="H86" s="188"/>
      <c r="J86" s="187"/>
      <c r="L86" s="186"/>
    </row>
    <row r="87" spans="1:12" ht="12">
      <c r="A87" s="59">
        <f t="shared" si="4"/>
        <v>3</v>
      </c>
      <c r="B87" s="65">
        <v>425</v>
      </c>
      <c r="C87" s="66" t="s">
        <v>186</v>
      </c>
      <c r="D87" s="67">
        <f>D88</f>
        <v>0</v>
      </c>
      <c r="E87" s="67">
        <f>E88</f>
        <v>0</v>
      </c>
      <c r="F87" s="67">
        <f>F88</f>
        <v>0</v>
      </c>
      <c r="H87" s="188"/>
      <c r="J87" s="187"/>
      <c r="L87" s="186"/>
    </row>
    <row r="88" spans="1:12" ht="22.5">
      <c r="A88" s="59">
        <f t="shared" si="4"/>
        <v>4</v>
      </c>
      <c r="B88" s="68" t="s">
        <v>187</v>
      </c>
      <c r="C88" s="69" t="s">
        <v>188</v>
      </c>
      <c r="D88" s="70">
        <v>0</v>
      </c>
      <c r="E88" s="70">
        <f>F88-D88</f>
        <v>0</v>
      </c>
      <c r="F88" s="70">
        <v>0</v>
      </c>
      <c r="H88" s="188"/>
      <c r="J88" s="187"/>
      <c r="L88" s="186"/>
    </row>
    <row r="89" spans="1:12" ht="12">
      <c r="A89" s="59">
        <f t="shared" si="4"/>
        <v>3</v>
      </c>
      <c r="B89" s="65" t="s">
        <v>189</v>
      </c>
      <c r="C89" s="66" t="s">
        <v>190</v>
      </c>
      <c r="D89" s="67">
        <f>SUM(D90:D92)</f>
        <v>0</v>
      </c>
      <c r="E89" s="67">
        <f>SUM(E90:E92)</f>
        <v>4500</v>
      </c>
      <c r="F89" s="67">
        <f>SUM(F90:F92)</f>
        <v>4500</v>
      </c>
      <c r="H89" s="188"/>
      <c r="J89" s="187"/>
      <c r="L89" s="186"/>
    </row>
    <row r="90" spans="1:12" ht="22.5">
      <c r="A90" s="59">
        <f t="shared" si="4"/>
        <v>4</v>
      </c>
      <c r="B90" s="68" t="s">
        <v>191</v>
      </c>
      <c r="C90" s="69" t="s">
        <v>192</v>
      </c>
      <c r="D90" s="70">
        <v>0</v>
      </c>
      <c r="E90" s="70">
        <f>F90-D90</f>
        <v>4500</v>
      </c>
      <c r="F90" s="70">
        <v>4500</v>
      </c>
      <c r="H90" s="188"/>
      <c r="J90" s="187"/>
      <c r="L90" s="186"/>
    </row>
    <row r="91" spans="1:12" ht="22.5">
      <c r="A91" s="59">
        <f t="shared" si="4"/>
        <v>4</v>
      </c>
      <c r="B91" s="68" t="s">
        <v>193</v>
      </c>
      <c r="C91" s="69" t="s">
        <v>194</v>
      </c>
      <c r="D91" s="70">
        <v>0</v>
      </c>
      <c r="E91" s="70">
        <v>0</v>
      </c>
      <c r="F91" s="70">
        <v>0</v>
      </c>
      <c r="H91" s="188"/>
      <c r="J91" s="187"/>
      <c r="L91" s="186"/>
    </row>
    <row r="92" spans="1:12" ht="22.5">
      <c r="A92" s="59">
        <f t="shared" si="4"/>
        <v>4</v>
      </c>
      <c r="B92" s="68" t="s">
        <v>195</v>
      </c>
      <c r="C92" s="69" t="s">
        <v>196</v>
      </c>
      <c r="D92" s="70">
        <v>0</v>
      </c>
      <c r="E92" s="70">
        <v>0</v>
      </c>
      <c r="F92" s="70">
        <v>0</v>
      </c>
      <c r="H92" s="188"/>
      <c r="J92" s="187"/>
      <c r="L92" s="186"/>
    </row>
    <row r="93" spans="1:12" ht="25.5">
      <c r="A93" s="59">
        <f t="shared" si="4"/>
        <v>2</v>
      </c>
      <c r="B93" s="62" t="s">
        <v>197</v>
      </c>
      <c r="C93" s="63" t="s">
        <v>198</v>
      </c>
      <c r="D93" s="64">
        <f aca="true" t="shared" si="6" ref="D93:F94">D94</f>
        <v>0</v>
      </c>
      <c r="E93" s="64">
        <f t="shared" si="6"/>
        <v>0</v>
      </c>
      <c r="F93" s="64">
        <f t="shared" si="6"/>
        <v>0</v>
      </c>
      <c r="H93" s="188"/>
      <c r="J93" s="187"/>
      <c r="L93" s="186"/>
    </row>
    <row r="94" spans="1:12" ht="12">
      <c r="A94" s="59">
        <f t="shared" si="4"/>
        <v>3</v>
      </c>
      <c r="B94" s="65" t="s">
        <v>199</v>
      </c>
      <c r="C94" s="66" t="s">
        <v>200</v>
      </c>
      <c r="D94" s="67">
        <f t="shared" si="6"/>
        <v>0</v>
      </c>
      <c r="E94" s="67">
        <f t="shared" si="6"/>
        <v>0</v>
      </c>
      <c r="F94" s="67">
        <f t="shared" si="6"/>
        <v>0</v>
      </c>
      <c r="H94" s="188"/>
      <c r="J94" s="187"/>
      <c r="L94" s="186"/>
    </row>
    <row r="95" spans="1:12" ht="22.5">
      <c r="A95" s="59">
        <f t="shared" si="4"/>
        <v>4</v>
      </c>
      <c r="B95" s="68" t="s">
        <v>201</v>
      </c>
      <c r="C95" s="69" t="s">
        <v>202</v>
      </c>
      <c r="D95" s="70">
        <v>0</v>
      </c>
      <c r="E95" s="70">
        <v>0</v>
      </c>
      <c r="F95" s="70">
        <v>0</v>
      </c>
      <c r="H95" s="188"/>
      <c r="J95" s="187"/>
      <c r="L95" s="186"/>
    </row>
    <row r="96" spans="1:12" ht="12.75">
      <c r="A96" s="59">
        <f t="shared" si="4"/>
        <v>2</v>
      </c>
      <c r="B96" s="62" t="s">
        <v>203</v>
      </c>
      <c r="C96" s="63" t="s">
        <v>204</v>
      </c>
      <c r="D96" s="64">
        <f aca="true" t="shared" si="7" ref="D96:F97">D97</f>
        <v>0</v>
      </c>
      <c r="E96" s="64">
        <f t="shared" si="7"/>
        <v>0</v>
      </c>
      <c r="F96" s="64">
        <f t="shared" si="7"/>
        <v>0</v>
      </c>
      <c r="H96" s="188"/>
      <c r="J96" s="187"/>
      <c r="L96" s="186"/>
    </row>
    <row r="97" spans="1:12" ht="12">
      <c r="A97" s="59">
        <f t="shared" si="4"/>
        <v>3</v>
      </c>
      <c r="B97" s="65" t="s">
        <v>205</v>
      </c>
      <c r="C97" s="66" t="s">
        <v>206</v>
      </c>
      <c r="D97" s="67">
        <f t="shared" si="7"/>
        <v>0</v>
      </c>
      <c r="E97" s="67">
        <f t="shared" si="7"/>
        <v>0</v>
      </c>
      <c r="F97" s="67">
        <f t="shared" si="7"/>
        <v>0</v>
      </c>
      <c r="H97" s="188"/>
      <c r="J97" s="187"/>
      <c r="L97" s="186"/>
    </row>
    <row r="98" spans="1:12" ht="22.5">
      <c r="A98" s="59">
        <f t="shared" si="4"/>
        <v>4</v>
      </c>
      <c r="B98" s="68" t="s">
        <v>207</v>
      </c>
      <c r="C98" s="69" t="s">
        <v>206</v>
      </c>
      <c r="D98" s="70">
        <v>0</v>
      </c>
      <c r="E98" s="70">
        <v>0</v>
      </c>
      <c r="F98" s="70">
        <v>0</v>
      </c>
      <c r="H98" s="188"/>
      <c r="J98" s="187"/>
      <c r="L98" s="186"/>
    </row>
    <row r="99" spans="1:12" ht="12.75">
      <c r="A99" s="59">
        <f t="shared" si="4"/>
        <v>2</v>
      </c>
      <c r="B99" s="62" t="s">
        <v>208</v>
      </c>
      <c r="C99" s="63" t="s">
        <v>209</v>
      </c>
      <c r="D99" s="64">
        <f>D100+D102</f>
        <v>0</v>
      </c>
      <c r="E99" s="64">
        <f>E100+E102</f>
        <v>0</v>
      </c>
      <c r="F99" s="64">
        <f>F100+F102</f>
        <v>0</v>
      </c>
      <c r="H99" s="188"/>
      <c r="J99" s="187"/>
      <c r="L99" s="186"/>
    </row>
    <row r="100" spans="1:12" ht="12">
      <c r="A100" s="59">
        <f t="shared" si="4"/>
        <v>3</v>
      </c>
      <c r="B100" s="65" t="s">
        <v>210</v>
      </c>
      <c r="C100" s="66" t="s">
        <v>211</v>
      </c>
      <c r="D100" s="67">
        <f>D101</f>
        <v>0</v>
      </c>
      <c r="E100" s="67">
        <f>E101</f>
        <v>0</v>
      </c>
      <c r="F100" s="67">
        <f>F101</f>
        <v>0</v>
      </c>
      <c r="H100" s="188"/>
      <c r="J100" s="187"/>
      <c r="L100" s="186"/>
    </row>
    <row r="101" spans="1:12" ht="22.5">
      <c r="A101" s="59">
        <f t="shared" si="4"/>
        <v>4</v>
      </c>
      <c r="B101" s="68" t="s">
        <v>212</v>
      </c>
      <c r="C101" s="69" t="s">
        <v>211</v>
      </c>
      <c r="D101" s="70">
        <v>0</v>
      </c>
      <c r="E101" s="70">
        <v>0</v>
      </c>
      <c r="F101" s="70">
        <f>'PLAN RASHODA I IZDATAKA'!C62</f>
        <v>0</v>
      </c>
      <c r="H101" s="188"/>
      <c r="J101" s="187"/>
      <c r="L101" s="186"/>
    </row>
    <row r="102" spans="1:12" ht="12">
      <c r="A102" s="59">
        <f t="shared" si="4"/>
        <v>3</v>
      </c>
      <c r="B102" s="65">
        <v>452</v>
      </c>
      <c r="C102" s="66" t="s">
        <v>213</v>
      </c>
      <c r="D102" s="67">
        <f>D103</f>
        <v>0</v>
      </c>
      <c r="E102" s="67">
        <f>E103</f>
        <v>0</v>
      </c>
      <c r="F102" s="67">
        <f>F103</f>
        <v>0</v>
      </c>
      <c r="H102" s="188"/>
      <c r="J102" s="187"/>
      <c r="L102" s="186"/>
    </row>
    <row r="103" spans="1:12" ht="22.5">
      <c r="A103" s="59">
        <f t="shared" si="4"/>
        <v>4</v>
      </c>
      <c r="B103" s="68" t="s">
        <v>214</v>
      </c>
      <c r="C103" s="69" t="s">
        <v>213</v>
      </c>
      <c r="D103" s="70">
        <v>0</v>
      </c>
      <c r="E103" s="70">
        <v>0</v>
      </c>
      <c r="F103" s="70">
        <v>0</v>
      </c>
      <c r="H103" s="188"/>
      <c r="J103" s="187"/>
      <c r="L103" s="186"/>
    </row>
    <row r="104" spans="1:12" ht="12.75">
      <c r="A104" s="59">
        <f t="shared" si="4"/>
        <v>1</v>
      </c>
      <c r="B104" s="62" t="s">
        <v>215</v>
      </c>
      <c r="C104" s="63" t="s">
        <v>216</v>
      </c>
      <c r="D104" s="64">
        <f>D105+D108</f>
        <v>0</v>
      </c>
      <c r="E104" s="64">
        <f>E105+E108</f>
        <v>0</v>
      </c>
      <c r="F104" s="64">
        <f>F105+F108</f>
        <v>0</v>
      </c>
      <c r="H104" s="188"/>
      <c r="J104" s="187"/>
      <c r="L104" s="186"/>
    </row>
    <row r="105" spans="1:12" ht="12.75">
      <c r="A105" s="59">
        <f t="shared" si="4"/>
        <v>2</v>
      </c>
      <c r="B105" s="62" t="s">
        <v>217</v>
      </c>
      <c r="C105" s="63" t="s">
        <v>218</v>
      </c>
      <c r="D105" s="64">
        <f aca="true" t="shared" si="8" ref="D105:F106">D106</f>
        <v>0</v>
      </c>
      <c r="E105" s="64">
        <f t="shared" si="8"/>
        <v>0</v>
      </c>
      <c r="F105" s="64">
        <f t="shared" si="8"/>
        <v>0</v>
      </c>
      <c r="H105" s="188"/>
      <c r="J105" s="187"/>
      <c r="L105" s="186"/>
    </row>
    <row r="106" spans="1:12" ht="12">
      <c r="A106" s="59">
        <f t="shared" si="4"/>
        <v>3</v>
      </c>
      <c r="B106" s="65" t="s">
        <v>219</v>
      </c>
      <c r="C106" s="66" t="s">
        <v>220</v>
      </c>
      <c r="D106" s="67">
        <f t="shared" si="8"/>
        <v>0</v>
      </c>
      <c r="E106" s="67">
        <f t="shared" si="8"/>
        <v>0</v>
      </c>
      <c r="F106" s="67">
        <f t="shared" si="8"/>
        <v>0</v>
      </c>
      <c r="H106" s="188"/>
      <c r="J106" s="187"/>
      <c r="L106" s="186"/>
    </row>
    <row r="107" spans="1:12" ht="22.5">
      <c r="A107" s="59">
        <f t="shared" si="4"/>
        <v>4</v>
      </c>
      <c r="B107" s="68" t="s">
        <v>221</v>
      </c>
      <c r="C107" s="69" t="s">
        <v>220</v>
      </c>
      <c r="D107" s="67">
        <v>0</v>
      </c>
      <c r="E107" s="70">
        <v>0</v>
      </c>
      <c r="F107" s="67">
        <v>0</v>
      </c>
      <c r="H107" s="188"/>
      <c r="J107" s="187"/>
      <c r="L107" s="186"/>
    </row>
    <row r="108" spans="1:12" ht="12.75">
      <c r="A108" s="59">
        <f t="shared" si="4"/>
        <v>2</v>
      </c>
      <c r="B108" s="62" t="s">
        <v>222</v>
      </c>
      <c r="C108" s="63" t="s">
        <v>223</v>
      </c>
      <c r="D108" s="67">
        <f aca="true" t="shared" si="9" ref="D108:F109">D109</f>
        <v>0</v>
      </c>
      <c r="E108" s="67">
        <f t="shared" si="9"/>
        <v>0</v>
      </c>
      <c r="F108" s="67">
        <f t="shared" si="9"/>
        <v>0</v>
      </c>
      <c r="H108" s="188"/>
      <c r="J108" s="187"/>
      <c r="L108" s="186"/>
    </row>
    <row r="109" spans="1:12" ht="24">
      <c r="A109" s="59">
        <f t="shared" si="4"/>
        <v>3</v>
      </c>
      <c r="B109" s="65" t="s">
        <v>224</v>
      </c>
      <c r="C109" s="66" t="s">
        <v>225</v>
      </c>
      <c r="D109" s="67">
        <f t="shared" si="9"/>
        <v>0</v>
      </c>
      <c r="E109" s="67">
        <f t="shared" si="9"/>
        <v>0</v>
      </c>
      <c r="F109" s="67">
        <f t="shared" si="9"/>
        <v>0</v>
      </c>
      <c r="H109" s="188"/>
      <c r="J109" s="187"/>
      <c r="L109" s="186"/>
    </row>
    <row r="110" spans="1:12" ht="22.5">
      <c r="A110" s="59">
        <f t="shared" si="4"/>
        <v>4</v>
      </c>
      <c r="B110" s="68" t="s">
        <v>226</v>
      </c>
      <c r="C110" s="69" t="s">
        <v>227</v>
      </c>
      <c r="D110" s="67">
        <v>0</v>
      </c>
      <c r="E110" s="70">
        <v>0</v>
      </c>
      <c r="F110" s="67">
        <v>0</v>
      </c>
      <c r="H110" s="188"/>
      <c r="J110" s="187"/>
      <c r="L110" s="186"/>
    </row>
    <row r="111" spans="8:12" ht="12">
      <c r="H111" s="188"/>
      <c r="J111" s="187"/>
      <c r="L111" s="186"/>
    </row>
    <row r="112" spans="4:12" ht="12">
      <c r="D112" s="189">
        <f>D3+D63</f>
        <v>3668988.91</v>
      </c>
      <c r="E112" s="189">
        <f>F112-D112</f>
        <v>48301.799999999814</v>
      </c>
      <c r="F112" s="189">
        <f>F3+F63</f>
        <v>3717290.71</v>
      </c>
      <c r="H112" s="188"/>
      <c r="J112" s="187"/>
      <c r="L112" s="186"/>
    </row>
    <row r="113" spans="8:12" ht="12">
      <c r="H113" s="188"/>
      <c r="J113" s="187"/>
      <c r="L113" s="186"/>
    </row>
    <row r="114" spans="4:12" ht="12">
      <c r="D114" s="189"/>
      <c r="E114" s="189"/>
      <c r="F114" s="189"/>
      <c r="H114" s="188"/>
      <c r="J114" s="187"/>
      <c r="L114" s="186"/>
    </row>
    <row r="115" spans="8:12" ht="12">
      <c r="H115" s="188"/>
      <c r="J115" s="187"/>
      <c r="L115" s="186"/>
    </row>
    <row r="116" spans="8:12" ht="12">
      <c r="H116" s="188"/>
      <c r="J116" s="187"/>
      <c r="L116" s="186"/>
    </row>
    <row r="117" spans="8:12" ht="12">
      <c r="H117" s="188"/>
      <c r="J117" s="187"/>
      <c r="L117" s="186"/>
    </row>
    <row r="118" spans="8:12" ht="12">
      <c r="H118" s="188"/>
      <c r="J118" s="187"/>
      <c r="L118" s="186"/>
    </row>
    <row r="119" spans="8:12" ht="12">
      <c r="H119" s="188"/>
      <c r="J119" s="187"/>
      <c r="L119" s="186"/>
    </row>
    <row r="120" spans="8:12" ht="12">
      <c r="H120" s="188"/>
      <c r="J120" s="187"/>
      <c r="L120" s="186"/>
    </row>
    <row r="121" spans="8:12" ht="12">
      <c r="H121" s="188"/>
      <c r="J121" s="187"/>
      <c r="L121" s="186"/>
    </row>
    <row r="122" spans="8:12" ht="12">
      <c r="H122" s="188"/>
      <c r="J122" s="187"/>
      <c r="L122" s="186"/>
    </row>
    <row r="123" spans="8:12" ht="12">
      <c r="H123" s="188"/>
      <c r="J123" s="187"/>
      <c r="L123" s="186"/>
    </row>
    <row r="124" spans="8:12" ht="12">
      <c r="H124" s="188"/>
      <c r="J124" s="187"/>
      <c r="L124" s="186"/>
    </row>
    <row r="125" spans="8:12" ht="12">
      <c r="H125" s="188"/>
      <c r="J125" s="187"/>
      <c r="L125" s="186"/>
    </row>
    <row r="126" spans="8:12" ht="12">
      <c r="H126" s="188"/>
      <c r="J126" s="187"/>
      <c r="L126" s="186"/>
    </row>
    <row r="127" spans="8:12" ht="12">
      <c r="H127" s="188"/>
      <c r="J127" s="187"/>
      <c r="L127" s="186"/>
    </row>
    <row r="128" spans="8:12" ht="12">
      <c r="H128" s="188"/>
      <c r="L128" s="186"/>
    </row>
    <row r="129" ht="12">
      <c r="H129" s="188"/>
    </row>
    <row r="131" ht="12">
      <c r="J131" s="187"/>
    </row>
  </sheetData>
  <sheetProtection/>
  <mergeCells count="1">
    <mergeCell ref="C1:F1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90" r:id="rId1"/>
  <headerFooter alignWithMargins="0">
    <oddHeader>&amp;COPĆI DIO - RASHODI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Sanja B</cp:lastModifiedBy>
  <cp:lastPrinted>2018-09-26T08:33:17Z</cp:lastPrinted>
  <dcterms:created xsi:type="dcterms:W3CDTF">2013-09-11T11:00:21Z</dcterms:created>
  <dcterms:modified xsi:type="dcterms:W3CDTF">2018-11-28T14:58:08Z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